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22695" windowHeight="10680"/>
  </bookViews>
  <sheets>
    <sheet name="Rekapitulácia stavby" sheetId="1" r:id="rId1"/>
    <sheet name="01 - Oprava fasády školy ..." sheetId="2" r:id="rId2"/>
  </sheets>
  <definedNames>
    <definedName name="_xlnm._FilterDatabase" localSheetId="1" hidden="1">'01 - Oprava fasády školy ...'!$C$131:$K$173</definedName>
    <definedName name="_xlnm.Print_Titles" localSheetId="1">'01 - Oprava fasády školy ...'!$131:$131</definedName>
    <definedName name="_xlnm.Print_Titles" localSheetId="0">'Rekapitulácia stavby'!$92:$92</definedName>
    <definedName name="_xlnm.Print_Area" localSheetId="1">'01 - Oprava fasády školy ...'!$C$4:$J$76,'01 - Oprava fasády školy ...'!$C$82:$J$113,'01 - Oprava fasády školy ...'!$C$119:$K$173</definedName>
    <definedName name="_xlnm.Print_Area" localSheetId="0">'Rekapitulácia stavby'!$D$4:$AO$76,'Rekapitulácia stavby'!$C$82:$AQ$103</definedName>
  </definedNames>
  <calcPr calcId="145621"/>
</workbook>
</file>

<file path=xl/calcChain.xml><?xml version="1.0" encoding="utf-8"?>
<calcChain xmlns="http://schemas.openxmlformats.org/spreadsheetml/2006/main">
  <c r="J39" i="2" l="1"/>
  <c r="J38" i="2"/>
  <c r="AY95" i="1"/>
  <c r="J37" i="2"/>
  <c r="AX95" i="1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69" i="2"/>
  <c r="BH169" i="2"/>
  <c r="BG169" i="2"/>
  <c r="BE169" i="2"/>
  <c r="T169" i="2"/>
  <c r="T168" i="2"/>
  <c r="R169" i="2"/>
  <c r="R168" i="2"/>
  <c r="P169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F128" i="2"/>
  <c r="F126" i="2"/>
  <c r="E124" i="2"/>
  <c r="BI111" i="2"/>
  <c r="BH111" i="2"/>
  <c r="BG111" i="2"/>
  <c r="BE111" i="2"/>
  <c r="BI110" i="2"/>
  <c r="BH110" i="2"/>
  <c r="BG110" i="2"/>
  <c r="BF110" i="2"/>
  <c r="BE110" i="2"/>
  <c r="BI109" i="2"/>
  <c r="BH109" i="2"/>
  <c r="BG109" i="2"/>
  <c r="BF109" i="2"/>
  <c r="BE109" i="2"/>
  <c r="BI108" i="2"/>
  <c r="BH108" i="2"/>
  <c r="BG108" i="2"/>
  <c r="BF108" i="2"/>
  <c r="BE108" i="2"/>
  <c r="BI107" i="2"/>
  <c r="BH107" i="2"/>
  <c r="BG107" i="2"/>
  <c r="BF107" i="2"/>
  <c r="BE107" i="2"/>
  <c r="BI106" i="2"/>
  <c r="BH106" i="2"/>
  <c r="BG106" i="2"/>
  <c r="BF106" i="2"/>
  <c r="BE106" i="2"/>
  <c r="F91" i="2"/>
  <c r="F89" i="2"/>
  <c r="E87" i="2"/>
  <c r="J24" i="2"/>
  <c r="E24" i="2"/>
  <c r="J92" i="2" s="1"/>
  <c r="J23" i="2"/>
  <c r="J21" i="2"/>
  <c r="E21" i="2"/>
  <c r="J128" i="2" s="1"/>
  <c r="J20" i="2"/>
  <c r="J18" i="2"/>
  <c r="E18" i="2"/>
  <c r="F92" i="2" s="1"/>
  <c r="J17" i="2"/>
  <c r="J12" i="2"/>
  <c r="J126" i="2" s="1"/>
  <c r="E7" i="2"/>
  <c r="E85" i="2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CK98" i="1"/>
  <c r="CJ98" i="1"/>
  <c r="CI98" i="1"/>
  <c r="CH98" i="1"/>
  <c r="CG98" i="1"/>
  <c r="CF98" i="1"/>
  <c r="BZ98" i="1"/>
  <c r="CE98" i="1"/>
  <c r="L90" i="1"/>
  <c r="AM90" i="1"/>
  <c r="AM89" i="1"/>
  <c r="L89" i="1"/>
  <c r="AM87" i="1"/>
  <c r="L87" i="1"/>
  <c r="L85" i="1"/>
  <c r="L84" i="1"/>
  <c r="BK173" i="2"/>
  <c r="BK172" i="2"/>
  <c r="BK169" i="2"/>
  <c r="BK166" i="2"/>
  <c r="BK165" i="2"/>
  <c r="J164" i="2"/>
  <c r="BK162" i="2"/>
  <c r="J160" i="2"/>
  <c r="BK159" i="2"/>
  <c r="J155" i="2"/>
  <c r="J154" i="2"/>
  <c r="J153" i="2"/>
  <c r="J152" i="2"/>
  <c r="J148" i="2"/>
  <c r="BK145" i="2"/>
  <c r="BK142" i="2"/>
  <c r="BK141" i="2"/>
  <c r="BK140" i="2"/>
  <c r="BK139" i="2"/>
  <c r="BK138" i="2"/>
  <c r="J137" i="2"/>
  <c r="J136" i="2"/>
  <c r="AS94" i="1"/>
  <c r="J173" i="2"/>
  <c r="J167" i="2"/>
  <c r="J166" i="2"/>
  <c r="BK164" i="2"/>
  <c r="BK163" i="2"/>
  <c r="J162" i="2"/>
  <c r="BK161" i="2"/>
  <c r="BK160" i="2"/>
  <c r="J159" i="2"/>
  <c r="J158" i="2"/>
  <c r="J157" i="2"/>
  <c r="J156" i="2"/>
  <c r="BK155" i="2"/>
  <c r="BK154" i="2"/>
  <c r="BK153" i="2"/>
  <c r="BK151" i="2"/>
  <c r="BK150" i="2"/>
  <c r="BK148" i="2"/>
  <c r="J147" i="2"/>
  <c r="J146" i="2"/>
  <c r="J143" i="2"/>
  <c r="J140" i="2"/>
  <c r="J139" i="2"/>
  <c r="J138" i="2"/>
  <c r="BK137" i="2"/>
  <c r="J135" i="2"/>
  <c r="J172" i="2"/>
  <c r="J169" i="2"/>
  <c r="BK167" i="2"/>
  <c r="J165" i="2"/>
  <c r="J163" i="2"/>
  <c r="J161" i="2"/>
  <c r="BK158" i="2"/>
  <c r="BK157" i="2"/>
  <c r="BK156" i="2"/>
  <c r="BK152" i="2"/>
  <c r="J151" i="2"/>
  <c r="J150" i="2"/>
  <c r="BK147" i="2"/>
  <c r="BK146" i="2"/>
  <c r="J145" i="2"/>
  <c r="BK144" i="2"/>
  <c r="BK143" i="2"/>
  <c r="J141" i="2"/>
  <c r="BK136" i="2"/>
  <c r="BK135" i="2"/>
  <c r="J144" i="2"/>
  <c r="J142" i="2"/>
  <c r="BK134" i="2" l="1"/>
  <c r="BK149" i="2"/>
  <c r="J149" i="2" s="1"/>
  <c r="J99" i="2" s="1"/>
  <c r="T149" i="2"/>
  <c r="BK171" i="2"/>
  <c r="BK170" i="2" s="1"/>
  <c r="J170" i="2" s="1"/>
  <c r="J101" i="2" s="1"/>
  <c r="R171" i="2"/>
  <c r="R170" i="2" s="1"/>
  <c r="P134" i="2"/>
  <c r="R134" i="2"/>
  <c r="T134" i="2"/>
  <c r="T133" i="2" s="1"/>
  <c r="P149" i="2"/>
  <c r="R149" i="2"/>
  <c r="P171" i="2"/>
  <c r="P170" i="2" s="1"/>
  <c r="T171" i="2"/>
  <c r="T170" i="2" s="1"/>
  <c r="BF141" i="2"/>
  <c r="J89" i="2"/>
  <c r="J91" i="2"/>
  <c r="E122" i="2"/>
  <c r="F129" i="2"/>
  <c r="BF137" i="2"/>
  <c r="BF138" i="2"/>
  <c r="BF139" i="2"/>
  <c r="BF140" i="2"/>
  <c r="BF142" i="2"/>
  <c r="BF143" i="2"/>
  <c r="BF145" i="2"/>
  <c r="BF147" i="2"/>
  <c r="BF152" i="2"/>
  <c r="BF153" i="2"/>
  <c r="BF154" i="2"/>
  <c r="BF155" i="2"/>
  <c r="BF159" i="2"/>
  <c r="BF163" i="2"/>
  <c r="BF165" i="2"/>
  <c r="BF166" i="2"/>
  <c r="BF172" i="2"/>
  <c r="J129" i="2"/>
  <c r="BF135" i="2"/>
  <c r="BF136" i="2"/>
  <c r="BF144" i="2"/>
  <c r="BF151" i="2"/>
  <c r="BF160" i="2"/>
  <c r="BF161" i="2"/>
  <c r="BK168" i="2"/>
  <c r="J168" i="2"/>
  <c r="J100" i="2" s="1"/>
  <c r="BF146" i="2"/>
  <c r="BF148" i="2"/>
  <c r="BF150" i="2"/>
  <c r="BF156" i="2"/>
  <c r="BF157" i="2"/>
  <c r="BF158" i="2"/>
  <c r="BF162" i="2"/>
  <c r="BF164" i="2"/>
  <c r="BF167" i="2"/>
  <c r="BF169" i="2"/>
  <c r="BF173" i="2"/>
  <c r="F35" i="2"/>
  <c r="AZ95" i="1"/>
  <c r="AZ94" i="1" s="1"/>
  <c r="AV94" i="1" s="1"/>
  <c r="J35" i="2"/>
  <c r="AV95" i="1"/>
  <c r="F37" i="2"/>
  <c r="BB95" i="1"/>
  <c r="BB94" i="1" s="1"/>
  <c r="W34" i="1" s="1"/>
  <c r="F38" i="2"/>
  <c r="BC95" i="1"/>
  <c r="BC94" i="1" s="1"/>
  <c r="AY94" i="1" s="1"/>
  <c r="F39" i="2"/>
  <c r="BD95" i="1"/>
  <c r="BD94" i="1" s="1"/>
  <c r="W36" i="1" s="1"/>
  <c r="T132" i="2" l="1"/>
  <c r="P133" i="2"/>
  <c r="P132" i="2" s="1"/>
  <c r="AU95" i="1" s="1"/>
  <c r="AU94" i="1" s="1"/>
  <c r="R133" i="2"/>
  <c r="R132" i="2"/>
  <c r="BK133" i="2"/>
  <c r="J133" i="2"/>
  <c r="J97" i="2" s="1"/>
  <c r="J134" i="2"/>
  <c r="J98" i="2" s="1"/>
  <c r="J171" i="2"/>
  <c r="J102" i="2" s="1"/>
  <c r="AX94" i="1"/>
  <c r="W35" i="1"/>
  <c r="BK132" i="2" l="1"/>
  <c r="J132" i="2"/>
  <c r="J96" i="2" s="1"/>
  <c r="J30" i="2" l="1"/>
  <c r="J111" i="2" l="1"/>
  <c r="J105" i="2"/>
  <c r="J31" i="2" s="1"/>
  <c r="J32" i="2" s="1"/>
  <c r="AG95" i="1" s="1"/>
  <c r="AG94" i="1" s="1"/>
  <c r="AK26" i="1" s="1"/>
  <c r="BF111" i="2" l="1"/>
  <c r="AG99" i="1"/>
  <c r="CD99" i="1" s="1"/>
  <c r="J113" i="2"/>
  <c r="AG98" i="1"/>
  <c r="AV98" i="1"/>
  <c r="BY98" i="1" s="1"/>
  <c r="AG100" i="1"/>
  <c r="CD100" i="1" s="1"/>
  <c r="AG101" i="1"/>
  <c r="AV101" i="1" s="1"/>
  <c r="BY101" i="1" s="1"/>
  <c r="F36" i="2"/>
  <c r="BA95" i="1"/>
  <c r="BA94" i="1" s="1"/>
  <c r="W33" i="1" s="1"/>
  <c r="CD98" i="1" l="1"/>
  <c r="CD101" i="1"/>
  <c r="AG97" i="1"/>
  <c r="AK27" i="1"/>
  <c r="AN101" i="1"/>
  <c r="AN98" i="1"/>
  <c r="AV100" i="1"/>
  <c r="BY100" i="1"/>
  <c r="AV99" i="1"/>
  <c r="BY99" i="1"/>
  <c r="AW94" i="1"/>
  <c r="AK33" i="1"/>
  <c r="J36" i="2"/>
  <c r="AW95" i="1"/>
  <c r="AT95" i="1" s="1"/>
  <c r="AN95" i="1" s="1"/>
  <c r="J41" i="2" l="1"/>
  <c r="AK32" i="1"/>
  <c r="AK29" i="1"/>
  <c r="AN100" i="1"/>
  <c r="AN99" i="1"/>
  <c r="AT94" i="1"/>
  <c r="AN94" i="1" s="1"/>
  <c r="W32" i="1"/>
  <c r="AG103" i="1"/>
  <c r="AK38" i="1" l="1"/>
  <c r="AN97" i="1"/>
  <c r="AN103" i="1" l="1"/>
</calcChain>
</file>

<file path=xl/sharedStrings.xml><?xml version="1.0" encoding="utf-8"?>
<sst xmlns="http://schemas.openxmlformats.org/spreadsheetml/2006/main" count="832" uniqueCount="286">
  <si>
    <t>Export Komplet</t>
  </si>
  <si>
    <t/>
  </si>
  <si>
    <t>2.0</t>
  </si>
  <si>
    <t>False</t>
  </si>
  <si>
    <t>{c5f67aed-851d-4510-acd7-28c909c32ff9}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</si>
  <si>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</si>
  <si>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</si>
  <si>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</si>
  <si>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</si>
  <si>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</si>
  <si>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</si>
  <si>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</si>
  <si>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</si>
  <si>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P20-15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</si>
  <si>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</si>
  <si>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</si>
  <si>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HOTELOVÁ AKADÉMIA SPIŠSKÁ NOVÁ VES</t>
  </si>
  <si>
    <t>JKSO:</t>
  </si>
  <si>
    <t>KS:</t>
  </si>
  <si>
    <t>Miesto:</t>
  </si>
  <si>
    <t>Spišská Nová Ves</t>
  </si>
  <si>
    <t>Dátum:</t>
  </si>
  <si>
    <t>Objednávateľ:</t>
  </si>
  <si>
    <t>IČO:</t>
  </si>
  <si>
    <t>Hotelová akadémia Spišská Nová Ves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</si>
  <si>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</si>
  <si>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</si>
  <si>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</si>
  <si>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</si>
  <si>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</si>
  <si>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</si>
  <si>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</si>
  <si>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</si>
  <si>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</si>
  <si>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</si>
  <si>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</si>
  <si>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</si>
  <si>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</si>
  <si>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</si>
  <si>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</si>
  <si>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</si>
  <si>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</si>
  <si>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</si>
  <si>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</si>
  <si>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</si>
  <si>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</si>
  <si>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</si>
  <si>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</si>
  <si>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</si>
  <si>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</si>
  <si>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</si>
  <si>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</si>
  <si>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</si>
  <si>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</si>
  <si>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</si>
  <si>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</si>
  <si>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</si>
  <si>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</si>
  <si>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</si>
  <si>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</si>
  <si>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</si>
  <si>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</si>
  <si>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</si>
  <si>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</si>
  <si>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</si>
  <si>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</si>
  <si>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</si>
  <si>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</si>
  <si>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</si>
  <si>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</si>
  <si>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</si>
  <si>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</si>
  <si>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</si>
  <si>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</si>
  <si>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</si>
  <si>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</si>
  <si>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</si>
  <si>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</si>
  <si>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</si>
  <si>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</si>
  <si>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</si>
  <si>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Oprava fasády školy - dvorná časť A, B, C</t>
  </si>
  <si>
    <t>STA</t>
  </si>
  <si>
    <t>1</t>
  </si>
  <si>
    <t>{4c8c8c48-7f0d-47a9-b0ed-0f63b79709c4}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</si>
  <si>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</si>
  <si>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</si>
  <si>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</si>
  <si>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</si>
  <si>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</si>
  <si>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</si>
  <si>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</si>
  <si>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</si>
  <si>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</si>
  <si>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</si>
  <si>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</si>
  <si>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</si>
  <si>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</si>
  <si>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</si>
  <si>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</si>
  <si>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</si>
  <si>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</si>
  <si>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</si>
  <si>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</si>
  <si>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</si>
  <si>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</si>
  <si>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</si>
  <si>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783 - Nátery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</si>
  <si>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</si>
  <si>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</si>
  <si>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</si>
  <si>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</si>
  <si>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</si>
  <si>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</si>
  <si>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</si>
  <si>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</si>
  <si>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</si>
  <si>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</si>
  <si>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</si>
  <si>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</si>
  <si>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</si>
  <si>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</si>
  <si>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</si>
  <si>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</si>
  <si>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</si>
  <si>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</si>
  <si>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</si>
  <si>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</si>
  <si>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</si>
  <si>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</si>
  <si>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</si>
  <si>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</si>
  <si>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</si>
  <si>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</si>
  <si>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</si>
  <si>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</si>
  <si>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216904113</t>
  </si>
  <si>
    <t xml:space="preserve">Očistenie plôch tlakovou vodou </t>
  </si>
  <si>
    <t>m2</t>
  </si>
  <si>
    <t>4</t>
  </si>
  <si>
    <t>94138670</t>
  </si>
  <si>
    <t>216904391</t>
  </si>
  <si>
    <t>Príplatok k cene za ručné dočistenie oceľovými kefami</t>
  </si>
  <si>
    <t>-1771285189</t>
  </si>
  <si>
    <t>3</t>
  </si>
  <si>
    <t>620991121.S</t>
  </si>
  <si>
    <t>Zakrývanie výplní vonkajších otvorov s rámami a zárubňami, zábradlí, oplechovania, atď. zhotovené z lešenia akýmkoľvek spôsobom</t>
  </si>
  <si>
    <t>-1949936362</t>
  </si>
  <si>
    <t>622425121</t>
  </si>
  <si>
    <t>Oprava v.omiet.vápenných a vápenocem. stupeň členitosti V, VI,VII - 10 % opravovanej plochy</t>
  </si>
  <si>
    <t>-786699857</t>
  </si>
  <si>
    <t>5</t>
  </si>
  <si>
    <t>62242897R</t>
  </si>
  <si>
    <t>Oprava fasády za dažďovými zvodmi</t>
  </si>
  <si>
    <t>ks</t>
  </si>
  <si>
    <t>668891587</t>
  </si>
  <si>
    <t>62242898R</t>
  </si>
  <si>
    <t>Oprava poškodeného podhľadu členitého s profilom rímsy do 1 m2</t>
  </si>
  <si>
    <t>1487011252</t>
  </si>
  <si>
    <t>7</t>
  </si>
  <si>
    <t>62242999R</t>
  </si>
  <si>
    <t>Oprava poškodeného podhľadu jednoduchého  do 1 m2</t>
  </si>
  <si>
    <t>-1091902350</t>
  </si>
  <si>
    <t>8</t>
  </si>
  <si>
    <t>622475011</t>
  </si>
  <si>
    <t>Vonkajší odstraňovací a čistiaci náter stien jednonásobný, nanášaný ručne</t>
  </si>
  <si>
    <t>69797884</t>
  </si>
  <si>
    <t>9</t>
  </si>
  <si>
    <t>622466120R</t>
  </si>
  <si>
    <t>Príprava vonkajšieho podkladu stien spevňovač omietok</t>
  </si>
  <si>
    <t>1994133460</t>
  </si>
  <si>
    <t>10</t>
  </si>
  <si>
    <t>622491430R</t>
  </si>
  <si>
    <t xml:space="preserve">Fasádny náter historickej budovy (architektonické prvky - soklové rímsy parapetné rímsy, pásová bosáž a i.), dvojnásobný + 1x penetrácia </t>
  </si>
  <si>
    <t>-1548282791</t>
  </si>
  <si>
    <t>11</t>
  </si>
  <si>
    <t>622498970R</t>
  </si>
  <si>
    <t>Príplatok k cene za viacfarebný náter</t>
  </si>
  <si>
    <t>1836590597</t>
  </si>
  <si>
    <t>12</t>
  </si>
  <si>
    <t>622902110</t>
  </si>
  <si>
    <t>Očistenie po opravách vonkajších omietok ríms, šambrán</t>
  </si>
  <si>
    <t>-631115360</t>
  </si>
  <si>
    <t>13</t>
  </si>
  <si>
    <t>624601112</t>
  </si>
  <si>
    <t>Tmelenie škár drevených podhľadov</t>
  </si>
  <si>
    <t>m</t>
  </si>
  <si>
    <t>1915337248</t>
  </si>
  <si>
    <t>14</t>
  </si>
  <si>
    <t>625990001</t>
  </si>
  <si>
    <t>Oprava komína vrátane náteru a pomocných stavebných prác</t>
  </si>
  <si>
    <t>1313014470</t>
  </si>
  <si>
    <t>Ostatné konštrukcie a práce-búranie</t>
  </si>
  <si>
    <t>15</t>
  </si>
  <si>
    <t>941941001R</t>
  </si>
  <si>
    <t>Zriadenie ochrannej podlahy  pod lešenie na streche</t>
  </si>
  <si>
    <t>-1417776456</t>
  </si>
  <si>
    <t>16</t>
  </si>
  <si>
    <t>941941052.S</t>
  </si>
  <si>
    <t>Montáž lešenia ľahkého pracovného radového s podlahami šírky nad 1,20 m do 1,50 m, výšky nad 10 do 24 m</t>
  </si>
  <si>
    <t>2109978171</t>
  </si>
  <si>
    <t>17</t>
  </si>
  <si>
    <t>941941392.S</t>
  </si>
  <si>
    <t>Príplatok za prvý a každý ďalší i začatý mesiac použitia lešenia ľahkého pracovného radového s podlahami šírky nad 1,20 do 1,50 m, výšky nad 10 do 24 m</t>
  </si>
  <si>
    <t>-401589293</t>
  </si>
  <si>
    <t>18</t>
  </si>
  <si>
    <t>941941852.S</t>
  </si>
  <si>
    <t>Demontáž lešenia ľahkého pracovného radového s podlahami šírky nad 1,20 do 1,50 m, výšky nad 10 do 24 m</t>
  </si>
  <si>
    <t>-899431528</t>
  </si>
  <si>
    <t>19</t>
  </si>
  <si>
    <t>943944121.S</t>
  </si>
  <si>
    <t>Montáž lešenia priestorového ťažkého pracovného alebo podperného bez podláh do výšky 20 m pri zaťažení do 3 kPa</t>
  </si>
  <si>
    <t>m3</t>
  </si>
  <si>
    <t>779616047</t>
  </si>
  <si>
    <t>943944291.S</t>
  </si>
  <si>
    <t>Príplatok za prvý a každý ďalší i začatý mesiac použitia lešenia priestorového ťažkého prac. alebo podperného výšky nad 20 do 40 m, zaťaženia do 3 kPa</t>
  </si>
  <si>
    <t>-1479085444</t>
  </si>
  <si>
    <t>21</t>
  </si>
  <si>
    <t>943944821.S</t>
  </si>
  <si>
    <t>Demontáž lešenia priestorového ťažkého pracovného alebo podperného bez podláh do výšky 20 m pri zaťažení do 3 kPa</t>
  </si>
  <si>
    <t>-1402625620</t>
  </si>
  <si>
    <t>22</t>
  </si>
  <si>
    <t>943955022.S</t>
  </si>
  <si>
    <t>Montáž lešeňovej podlahy s priečnikmi alebo pozdľžnikmi výšky nad 10 do 20 m</t>
  </si>
  <si>
    <t>818525085</t>
  </si>
  <si>
    <t>23</t>
  </si>
  <si>
    <t>943955191.S</t>
  </si>
  <si>
    <t xml:space="preserve">Príplatok za prvý a každý i začatý mesiac použitia lešeňovej podlahy pre všetky výšky </t>
  </si>
  <si>
    <t>-907779114</t>
  </si>
  <si>
    <t>24</t>
  </si>
  <si>
    <t>943955822.S</t>
  </si>
  <si>
    <t>Demontáž lešeňovej podlahy s priečnikmi alebo pozdľžnikmi výšky nad 10 do 20 m</t>
  </si>
  <si>
    <t>-1735857610</t>
  </si>
  <si>
    <t>25</t>
  </si>
  <si>
    <t>944941102.S</t>
  </si>
  <si>
    <t>Ochranné  zábradlie na lešeňových  konštrukciách</t>
  </si>
  <si>
    <t>-589162191</t>
  </si>
  <si>
    <t>26</t>
  </si>
  <si>
    <t>944945013.S</t>
  </si>
  <si>
    <t>Montáž záchytnej striešky nad vchodom š. do 2 m</t>
  </si>
  <si>
    <t>657255764</t>
  </si>
  <si>
    <t>27</t>
  </si>
  <si>
    <t>978015320</t>
  </si>
  <si>
    <t>Otlčenie omietok vonkajších priečelí zložitých, s vyškriabaním škár, očistením muriva, v rozsahu do 10 %,  -0,00500t</t>
  </si>
  <si>
    <t>79270368</t>
  </si>
  <si>
    <t>28</t>
  </si>
  <si>
    <t>979081111</t>
  </si>
  <si>
    <t>Odvoz sutiny a vybúraných hmôt na skládku do 1 km</t>
  </si>
  <si>
    <t>t</t>
  </si>
  <si>
    <t>-1449767511</t>
  </si>
  <si>
    <t>29</t>
  </si>
  <si>
    <t>979081121</t>
  </si>
  <si>
    <t>Odvoz sutiny a vybúraných hmôt na skládku za každý ďalší 1 km</t>
  </si>
  <si>
    <t>1087887820</t>
  </si>
  <si>
    <t>30</t>
  </si>
  <si>
    <t>979082111</t>
  </si>
  <si>
    <t>Vnútrostavenisková doprava sutiny a vybúraných hmôt do 10 m</t>
  </si>
  <si>
    <t>-752119364</t>
  </si>
  <si>
    <t>31</t>
  </si>
  <si>
    <t>979089012</t>
  </si>
  <si>
    <t>Poplatok za skladovanie - betón, tehly, dlaždice (17 01) ostatné</t>
  </si>
  <si>
    <t>2088879107</t>
  </si>
  <si>
    <t>32</t>
  </si>
  <si>
    <t>979089712</t>
  </si>
  <si>
    <t>Prenájom kontajneru 5 m3</t>
  </si>
  <si>
    <t>981397535</t>
  </si>
  <si>
    <t>99</t>
  </si>
  <si>
    <t>Presun hmôt HSV</t>
  </si>
  <si>
    <t>33</t>
  </si>
  <si>
    <t>999281111</t>
  </si>
  <si>
    <t>Presun hmôt pre opravy a údržbu objektov vrátane vonkajších plášťov výšky do 25 m</t>
  </si>
  <si>
    <t>979686828</t>
  </si>
  <si>
    <t>PSV</t>
  </si>
  <si>
    <t>Práce a dodávky PSV</t>
  </si>
  <si>
    <t>783</t>
  </si>
  <si>
    <t>Nátery</t>
  </si>
  <si>
    <t>34</t>
  </si>
  <si>
    <t>783201812</t>
  </si>
  <si>
    <t>Odstránenie starých náterov z kovových stavebných doplnkových konštrukcií oceľovou kefou</t>
  </si>
  <si>
    <t>29238884</t>
  </si>
  <si>
    <t>35</t>
  </si>
  <si>
    <t>783522000</t>
  </si>
  <si>
    <t>Nátery klamp. konštr. syntet. na vzduchu schnúce dvojnás. so základného náterom reakt. farbou - 105µm</t>
  </si>
  <si>
    <t>-204056892</t>
  </si>
  <si>
    <t>01 - Oprava fasády školy - dvorová časť A, B, C</t>
  </si>
  <si>
    <t>Príloha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</si>
</sst>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  <font>
      <b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4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4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2" fillId="5" borderId="0" xfId="0" applyNumberFormat="1" applyFont="1" applyFill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0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 applyProtection="1">
      <alignment horizontal="center" vertical="center" wrapText="1"/>
      <protection locked="0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0" fillId="0" borderId="23" xfId="0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167" fontId="20" fillId="0" borderId="23" xfId="0" applyNumberFormat="1" applyFont="1" applyBorder="1" applyAlignment="1" applyProtection="1">
      <alignment vertical="center"/>
      <protection locked="0"/>
    </xf>
    <xf numFmtId="4" fontId="20" fillId="3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22" fillId="0" borderId="0" xfId="0" applyNumberFormat="1" applyFont="1" applyAlignment="1">
      <alignment vertical="center"/>
    </xf>
    <xf numFmtId="4" fontId="22" fillId="5" borderId="0" xfId="0" applyNumberFormat="1" applyFont="1" applyFill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33" fillId="0" borderId="0" xfId="0" applyFont="1"/>
    <xf numFmtId="14" fontId="2" fillId="3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4"/>
  <sheetViews>
    <sheetView showGridLines="0" tabSelected="1" workbookViewId="0">
      <selection activeCell="AN8" sqref="AN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4" t="s">
        <v>5</v>
      </c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N4" s="244" t="s">
        <v>285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08" t="s">
        <v>13</v>
      </c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R5" s="17"/>
      <c r="BE5" s="205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09" t="s">
        <v>16</v>
      </c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R6" s="17"/>
      <c r="BE6" s="206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206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45">
        <v>44036</v>
      </c>
      <c r="AR8" s="17"/>
      <c r="BE8" s="206"/>
      <c r="BS8" s="14" t="s">
        <v>6</v>
      </c>
    </row>
    <row r="9" spans="1:74" s="1" customFormat="1" ht="14.45" customHeight="1">
      <c r="B9" s="17"/>
      <c r="AR9" s="17"/>
      <c r="BE9" s="206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>
        <v>17078504</v>
      </c>
      <c r="AR10" s="17"/>
      <c r="BE10" s="206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/>
      <c r="AR11" s="17"/>
      <c r="BE11" s="206"/>
      <c r="BS11" s="14" t="s">
        <v>6</v>
      </c>
    </row>
    <row r="12" spans="1:74" s="1" customFormat="1" ht="6.95" customHeight="1">
      <c r="B12" s="17"/>
      <c r="AR12" s="17"/>
      <c r="BE12" s="206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206"/>
      <c r="BS13" s="14" t="s">
        <v>6</v>
      </c>
    </row>
    <row r="14" spans="1:74" ht="12.75">
      <c r="B14" s="17"/>
      <c r="E14" s="210" t="s">
        <v>27</v>
      </c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4" t="s">
        <v>25</v>
      </c>
      <c r="AN14" s="26" t="s">
        <v>27</v>
      </c>
      <c r="AR14" s="17"/>
      <c r="BE14" s="206"/>
      <c r="BS14" s="14" t="s">
        <v>6</v>
      </c>
    </row>
    <row r="15" spans="1:74" s="1" customFormat="1" ht="6.95" customHeight="1">
      <c r="B15" s="17"/>
      <c r="AR15" s="17"/>
      <c r="BE15" s="206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1</v>
      </c>
      <c r="AR16" s="17"/>
      <c r="BE16" s="206"/>
      <c r="BS16" s="14" t="s">
        <v>3</v>
      </c>
    </row>
    <row r="17" spans="1:71" s="1" customFormat="1" ht="18.399999999999999" customHeight="1">
      <c r="B17" s="17"/>
      <c r="E17" s="22" t="s">
        <v>29</v>
      </c>
      <c r="AK17" s="24" t="s">
        <v>25</v>
      </c>
      <c r="AN17" s="22" t="s">
        <v>1</v>
      </c>
      <c r="AR17" s="17"/>
      <c r="BE17" s="206"/>
      <c r="BS17" s="14" t="s">
        <v>30</v>
      </c>
    </row>
    <row r="18" spans="1:71" s="1" customFormat="1" ht="6.95" customHeight="1">
      <c r="B18" s="17"/>
      <c r="AR18" s="17"/>
      <c r="BE18" s="206"/>
      <c r="BS18" s="14" t="s">
        <v>6</v>
      </c>
    </row>
    <row r="19" spans="1:71" s="1" customFormat="1" ht="12" customHeight="1">
      <c r="B19" s="17"/>
      <c r="D19" s="24" t="s">
        <v>31</v>
      </c>
      <c r="AK19" s="24" t="s">
        <v>23</v>
      </c>
      <c r="AN19" s="22" t="s">
        <v>1</v>
      </c>
      <c r="AR19" s="17"/>
      <c r="BE19" s="206"/>
      <c r="BS19" s="14" t="s">
        <v>6</v>
      </c>
    </row>
    <row r="20" spans="1:71" s="1" customFormat="1" ht="18.399999999999999" customHeight="1">
      <c r="B20" s="17"/>
      <c r="E20" s="22" t="s">
        <v>29</v>
      </c>
      <c r="AK20" s="24" t="s">
        <v>25</v>
      </c>
      <c r="AN20" s="22" t="s">
        <v>1</v>
      </c>
      <c r="AR20" s="17"/>
      <c r="BE20" s="206"/>
      <c r="BS20" s="14" t="s">
        <v>30</v>
      </c>
    </row>
    <row r="21" spans="1:71" s="1" customFormat="1" ht="6.95" customHeight="1">
      <c r="B21" s="17"/>
      <c r="AR21" s="17"/>
      <c r="BE21" s="206"/>
    </row>
    <row r="22" spans="1:71" s="1" customFormat="1" ht="12" customHeight="1">
      <c r="B22" s="17"/>
      <c r="D22" s="24" t="s">
        <v>32</v>
      </c>
      <c r="AR22" s="17"/>
      <c r="BE22" s="206"/>
    </row>
    <row r="23" spans="1:71" s="1" customFormat="1" ht="16.5" customHeight="1">
      <c r="B23" s="17"/>
      <c r="E23" s="212" t="s">
        <v>1</v>
      </c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R23" s="17"/>
      <c r="BE23" s="206"/>
    </row>
    <row r="24" spans="1:71" s="1" customFormat="1" ht="6.95" customHeight="1">
      <c r="B24" s="17"/>
      <c r="AR24" s="17"/>
      <c r="BE24" s="206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06"/>
    </row>
    <row r="26" spans="1:71" s="1" customFormat="1" ht="14.45" customHeight="1">
      <c r="B26" s="17"/>
      <c r="D26" s="29" t="s">
        <v>33</v>
      </c>
      <c r="AK26" s="213">
        <f>ROUND(AG94,2)</f>
        <v>0</v>
      </c>
      <c r="AL26" s="195"/>
      <c r="AM26" s="195"/>
      <c r="AN26" s="195"/>
      <c r="AO26" s="195"/>
      <c r="AR26" s="17"/>
      <c r="BE26" s="206"/>
    </row>
    <row r="27" spans="1:71" s="1" customFormat="1" ht="14.45" customHeight="1">
      <c r="B27" s="17"/>
      <c r="D27" s="29" t="s">
        <v>34</v>
      </c>
      <c r="AK27" s="213">
        <f>ROUND(AG97, 2)</f>
        <v>0</v>
      </c>
      <c r="AL27" s="213"/>
      <c r="AM27" s="213"/>
      <c r="AN27" s="213"/>
      <c r="AO27" s="213"/>
      <c r="AR27" s="17"/>
      <c r="BE27" s="206"/>
    </row>
    <row r="28" spans="1:7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2"/>
      <c r="BE28" s="206"/>
    </row>
    <row r="29" spans="1:71" s="2" customFormat="1" ht="25.9" customHeight="1">
      <c r="A29" s="31"/>
      <c r="B29" s="32"/>
      <c r="C29" s="31"/>
      <c r="D29" s="33" t="s">
        <v>35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214">
        <f>ROUND(AK26 + AK27, 2)</f>
        <v>0</v>
      </c>
      <c r="AL29" s="215"/>
      <c r="AM29" s="215"/>
      <c r="AN29" s="215"/>
      <c r="AO29" s="215"/>
      <c r="AP29" s="31"/>
      <c r="AQ29" s="31"/>
      <c r="AR29" s="32"/>
      <c r="BE29" s="206"/>
    </row>
    <row r="30" spans="1:71" s="2" customFormat="1" ht="6.95" customHeight="1">
      <c r="A30" s="3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2"/>
      <c r="BE30" s="206"/>
    </row>
    <row r="31" spans="1:71" s="2" customFormat="1" ht="12.75">
      <c r="A31" s="31"/>
      <c r="B31" s="32"/>
      <c r="C31" s="31"/>
      <c r="D31" s="31"/>
      <c r="E31" s="31"/>
      <c r="F31" s="31"/>
      <c r="G31" s="31"/>
      <c r="H31" s="31"/>
      <c r="I31" s="31"/>
      <c r="J31" s="31"/>
      <c r="K31" s="31"/>
      <c r="L31" s="216" t="s">
        <v>36</v>
      </c>
      <c r="M31" s="216"/>
      <c r="N31" s="216"/>
      <c r="O31" s="216"/>
      <c r="P31" s="216"/>
      <c r="Q31" s="31"/>
      <c r="R31" s="31"/>
      <c r="S31" s="31"/>
      <c r="T31" s="31"/>
      <c r="U31" s="31"/>
      <c r="V31" s="31"/>
      <c r="W31" s="216" t="s">
        <v>37</v>
      </c>
      <c r="X31" s="216"/>
      <c r="Y31" s="216"/>
      <c r="Z31" s="216"/>
      <c r="AA31" s="216"/>
      <c r="AB31" s="216"/>
      <c r="AC31" s="216"/>
      <c r="AD31" s="216"/>
      <c r="AE31" s="216"/>
      <c r="AF31" s="31"/>
      <c r="AG31" s="31"/>
      <c r="AH31" s="31"/>
      <c r="AI31" s="31"/>
      <c r="AJ31" s="31"/>
      <c r="AK31" s="216" t="s">
        <v>38</v>
      </c>
      <c r="AL31" s="216"/>
      <c r="AM31" s="216"/>
      <c r="AN31" s="216"/>
      <c r="AO31" s="216"/>
      <c r="AP31" s="31"/>
      <c r="AQ31" s="31"/>
      <c r="AR31" s="32"/>
      <c r="BE31" s="206"/>
    </row>
    <row r="32" spans="1:71" s="3" customFormat="1" ht="14.45" customHeight="1">
      <c r="B32" s="36"/>
      <c r="D32" s="24" t="s">
        <v>39</v>
      </c>
      <c r="F32" s="24" t="s">
        <v>40</v>
      </c>
      <c r="L32" s="198">
        <v>0.2</v>
      </c>
      <c r="M32" s="197"/>
      <c r="N32" s="197"/>
      <c r="O32" s="197"/>
      <c r="P32" s="197"/>
      <c r="W32" s="196">
        <f>ROUND(AZ94 + SUM(CD97:CD101), 2)</f>
        <v>0</v>
      </c>
      <c r="X32" s="197"/>
      <c r="Y32" s="197"/>
      <c r="Z32" s="197"/>
      <c r="AA32" s="197"/>
      <c r="AB32" s="197"/>
      <c r="AC32" s="197"/>
      <c r="AD32" s="197"/>
      <c r="AE32" s="197"/>
      <c r="AK32" s="196">
        <f>ROUND(AV94 + SUM(BY97:BY101), 2)</f>
        <v>0</v>
      </c>
      <c r="AL32" s="197"/>
      <c r="AM32" s="197"/>
      <c r="AN32" s="197"/>
      <c r="AO32" s="197"/>
      <c r="AR32" s="36"/>
      <c r="BE32" s="207"/>
    </row>
    <row r="33" spans="1:57" s="3" customFormat="1" ht="14.45" customHeight="1">
      <c r="B33" s="36"/>
      <c r="F33" s="24" t="s">
        <v>41</v>
      </c>
      <c r="L33" s="198">
        <v>0.2</v>
      </c>
      <c r="M33" s="197"/>
      <c r="N33" s="197"/>
      <c r="O33" s="197"/>
      <c r="P33" s="197"/>
      <c r="W33" s="196">
        <f>ROUND(BA94 + SUM(CE97:CE101), 2)</f>
        <v>0</v>
      </c>
      <c r="X33" s="197"/>
      <c r="Y33" s="197"/>
      <c r="Z33" s="197"/>
      <c r="AA33" s="197"/>
      <c r="AB33" s="197"/>
      <c r="AC33" s="197"/>
      <c r="AD33" s="197"/>
      <c r="AE33" s="197"/>
      <c r="AK33" s="196">
        <f>ROUND(AW94 + SUM(BZ97:BZ101), 2)</f>
        <v>0</v>
      </c>
      <c r="AL33" s="197"/>
      <c r="AM33" s="197"/>
      <c r="AN33" s="197"/>
      <c r="AO33" s="197"/>
      <c r="AR33" s="36"/>
      <c r="BE33" s="207"/>
    </row>
    <row r="34" spans="1:57" s="3" customFormat="1" ht="14.45" hidden="1" customHeight="1">
      <c r="B34" s="36"/>
      <c r="F34" s="24" t="s">
        <v>42</v>
      </c>
      <c r="L34" s="198">
        <v>0.2</v>
      </c>
      <c r="M34" s="197"/>
      <c r="N34" s="197"/>
      <c r="O34" s="197"/>
      <c r="P34" s="197"/>
      <c r="W34" s="196">
        <f>ROUND(BB94 + SUM(CF97:CF101), 2)</f>
        <v>0</v>
      </c>
      <c r="X34" s="197"/>
      <c r="Y34" s="197"/>
      <c r="Z34" s="197"/>
      <c r="AA34" s="197"/>
      <c r="AB34" s="197"/>
      <c r="AC34" s="197"/>
      <c r="AD34" s="197"/>
      <c r="AE34" s="197"/>
      <c r="AK34" s="196">
        <v>0</v>
      </c>
      <c r="AL34" s="197"/>
      <c r="AM34" s="197"/>
      <c r="AN34" s="197"/>
      <c r="AO34" s="197"/>
      <c r="AR34" s="36"/>
      <c r="BE34" s="207"/>
    </row>
    <row r="35" spans="1:57" s="3" customFormat="1" ht="14.45" hidden="1" customHeight="1">
      <c r="B35" s="36"/>
      <c r="F35" s="24" t="s">
        <v>43</v>
      </c>
      <c r="L35" s="198">
        <v>0.2</v>
      </c>
      <c r="M35" s="197"/>
      <c r="N35" s="197"/>
      <c r="O35" s="197"/>
      <c r="P35" s="197"/>
      <c r="W35" s="196">
        <f>ROUND(BC94 + SUM(CG97:CG101), 2)</f>
        <v>0</v>
      </c>
      <c r="X35" s="197"/>
      <c r="Y35" s="197"/>
      <c r="Z35" s="197"/>
      <c r="AA35" s="197"/>
      <c r="AB35" s="197"/>
      <c r="AC35" s="197"/>
      <c r="AD35" s="197"/>
      <c r="AE35" s="197"/>
      <c r="AK35" s="196">
        <v>0</v>
      </c>
      <c r="AL35" s="197"/>
      <c r="AM35" s="197"/>
      <c r="AN35" s="197"/>
      <c r="AO35" s="197"/>
      <c r="AR35" s="36"/>
    </row>
    <row r="36" spans="1:57" s="3" customFormat="1" ht="14.45" hidden="1" customHeight="1">
      <c r="B36" s="36"/>
      <c r="F36" s="24" t="s">
        <v>44</v>
      </c>
      <c r="L36" s="198">
        <v>0</v>
      </c>
      <c r="M36" s="197"/>
      <c r="N36" s="197"/>
      <c r="O36" s="197"/>
      <c r="P36" s="197"/>
      <c r="W36" s="196">
        <f>ROUND(BD94 + SUM(CH97:CH101), 2)</f>
        <v>0</v>
      </c>
      <c r="X36" s="197"/>
      <c r="Y36" s="197"/>
      <c r="Z36" s="197"/>
      <c r="AA36" s="197"/>
      <c r="AB36" s="197"/>
      <c r="AC36" s="197"/>
      <c r="AD36" s="197"/>
      <c r="AE36" s="197"/>
      <c r="AK36" s="196">
        <v>0</v>
      </c>
      <c r="AL36" s="197"/>
      <c r="AM36" s="197"/>
      <c r="AN36" s="197"/>
      <c r="AO36" s="197"/>
      <c r="AR36" s="36"/>
    </row>
    <row r="37" spans="1:57" s="2" customFormat="1" ht="6.95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2" customFormat="1" ht="25.9" customHeight="1">
      <c r="A38" s="31"/>
      <c r="B38" s="32"/>
      <c r="C38" s="37"/>
      <c r="D38" s="38" t="s">
        <v>45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s">
        <v>46</v>
      </c>
      <c r="U38" s="39"/>
      <c r="V38" s="39"/>
      <c r="W38" s="39"/>
      <c r="X38" s="199" t="s">
        <v>47</v>
      </c>
      <c r="Y38" s="200"/>
      <c r="Z38" s="200"/>
      <c r="AA38" s="200"/>
      <c r="AB38" s="200"/>
      <c r="AC38" s="39"/>
      <c r="AD38" s="39"/>
      <c r="AE38" s="39"/>
      <c r="AF38" s="39"/>
      <c r="AG38" s="39"/>
      <c r="AH38" s="39"/>
      <c r="AI38" s="39"/>
      <c r="AJ38" s="39"/>
      <c r="AK38" s="201">
        <f>SUM(AK29:AK36)</f>
        <v>0</v>
      </c>
      <c r="AL38" s="200"/>
      <c r="AM38" s="200"/>
      <c r="AN38" s="200"/>
      <c r="AO38" s="202"/>
      <c r="AP38" s="37"/>
      <c r="AQ38" s="37"/>
      <c r="AR38" s="32"/>
      <c r="BE38" s="31"/>
    </row>
    <row r="39" spans="1:57" s="2" customFormat="1" ht="6.95" customHeight="1">
      <c r="A39" s="31"/>
      <c r="B39" s="32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2"/>
      <c r="BE39" s="31"/>
    </row>
    <row r="40" spans="1:57" s="2" customFormat="1" ht="14.4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2"/>
      <c r="BE40" s="31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1"/>
      <c r="D49" s="42" t="s">
        <v>48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49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31"/>
      <c r="B60" s="32"/>
      <c r="C60" s="31"/>
      <c r="D60" s="44" t="s">
        <v>50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4" t="s">
        <v>51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4" t="s">
        <v>50</v>
      </c>
      <c r="AI60" s="34"/>
      <c r="AJ60" s="34"/>
      <c r="AK60" s="34"/>
      <c r="AL60" s="34"/>
      <c r="AM60" s="44" t="s">
        <v>51</v>
      </c>
      <c r="AN60" s="34"/>
      <c r="AO60" s="34"/>
      <c r="AP60" s="31"/>
      <c r="AQ60" s="31"/>
      <c r="AR60" s="32"/>
      <c r="BE60" s="31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31"/>
      <c r="B64" s="32"/>
      <c r="C64" s="31"/>
      <c r="D64" s="42" t="s">
        <v>52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53</v>
      </c>
      <c r="AI64" s="45"/>
      <c r="AJ64" s="45"/>
      <c r="AK64" s="45"/>
      <c r="AL64" s="45"/>
      <c r="AM64" s="45"/>
      <c r="AN64" s="45"/>
      <c r="AO64" s="45"/>
      <c r="AP64" s="31"/>
      <c r="AQ64" s="31"/>
      <c r="AR64" s="32"/>
      <c r="BE64" s="31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31"/>
      <c r="B75" s="32"/>
      <c r="C75" s="31"/>
      <c r="D75" s="44" t="s">
        <v>50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4" t="s">
        <v>51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4" t="s">
        <v>50</v>
      </c>
      <c r="AI75" s="34"/>
      <c r="AJ75" s="34"/>
      <c r="AK75" s="34"/>
      <c r="AL75" s="34"/>
      <c r="AM75" s="44" t="s">
        <v>51</v>
      </c>
      <c r="AN75" s="34"/>
      <c r="AO75" s="34"/>
      <c r="AP75" s="31"/>
      <c r="AQ75" s="31"/>
      <c r="AR75" s="32"/>
      <c r="BE75" s="31"/>
    </row>
    <row r="76" spans="1:57" s="2" customFormat="1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2"/>
      <c r="BE77" s="31"/>
    </row>
    <row r="81" spans="1:91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2"/>
      <c r="BE81" s="31"/>
    </row>
    <row r="82" spans="1:91" s="2" customFormat="1" ht="24.95" customHeight="1">
      <c r="A82" s="31"/>
      <c r="B82" s="32"/>
      <c r="C82" s="18" t="s">
        <v>54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1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1" s="4" customFormat="1" ht="12" customHeight="1">
      <c r="B84" s="50"/>
      <c r="C84" s="24" t="s">
        <v>12</v>
      </c>
      <c r="L84" s="4" t="str">
        <f>K5</f>
        <v>P20-15</v>
      </c>
      <c r="AR84" s="50"/>
    </row>
    <row r="85" spans="1:91" s="5" customFormat="1" ht="36.950000000000003" customHeight="1">
      <c r="B85" s="51"/>
      <c r="C85" s="52" t="s">
        <v>15</v>
      </c>
      <c r="L85" s="230" t="str">
        <f>K6</f>
        <v>HOTELOVÁ AKADÉMIA SPIŠSKÁ NOVÁ VES</v>
      </c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1"/>
      <c r="AR85" s="51"/>
    </row>
    <row r="86" spans="1:91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1" s="2" customFormat="1" ht="12" customHeight="1">
      <c r="A87" s="31"/>
      <c r="B87" s="32"/>
      <c r="C87" s="24" t="s">
        <v>19</v>
      </c>
      <c r="D87" s="31"/>
      <c r="E87" s="31"/>
      <c r="F87" s="31"/>
      <c r="G87" s="31"/>
      <c r="H87" s="31"/>
      <c r="I87" s="31"/>
      <c r="J87" s="31"/>
      <c r="K87" s="31"/>
      <c r="L87" s="53" t="str">
        <f>IF(K8="","",K8)</f>
        <v>Spišská Nová Ves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4" t="s">
        <v>21</v>
      </c>
      <c r="AJ87" s="31"/>
      <c r="AK87" s="31"/>
      <c r="AL87" s="31"/>
      <c r="AM87" s="232">
        <f>IF(AN8= "","",AN8)</f>
        <v>44036</v>
      </c>
      <c r="AN87" s="232"/>
      <c r="AO87" s="31"/>
      <c r="AP87" s="31"/>
      <c r="AQ87" s="31"/>
      <c r="AR87" s="32"/>
      <c r="BE87" s="31"/>
    </row>
    <row r="88" spans="1:91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1" s="2" customFormat="1" ht="15.2" customHeight="1">
      <c r="A89" s="31"/>
      <c r="B89" s="32"/>
      <c r="C89" s="24" t="s">
        <v>22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>Hotelová akadémia Spišská Nová Ves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4" t="s">
        <v>28</v>
      </c>
      <c r="AJ89" s="31"/>
      <c r="AK89" s="31"/>
      <c r="AL89" s="31"/>
      <c r="AM89" s="237" t="str">
        <f>IF(E17="","",E17)</f>
        <v xml:space="preserve"> </v>
      </c>
      <c r="AN89" s="238"/>
      <c r="AO89" s="238"/>
      <c r="AP89" s="238"/>
      <c r="AQ89" s="31"/>
      <c r="AR89" s="32"/>
      <c r="AS89" s="233" t="s">
        <v>55</v>
      </c>
      <c r="AT89" s="234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31"/>
    </row>
    <row r="90" spans="1:91" s="2" customFormat="1" ht="15.2" customHeight="1">
      <c r="A90" s="31"/>
      <c r="B90" s="32"/>
      <c r="C90" s="24" t="s">
        <v>26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4" t="s">
        <v>31</v>
      </c>
      <c r="AJ90" s="31"/>
      <c r="AK90" s="31"/>
      <c r="AL90" s="31"/>
      <c r="AM90" s="237" t="str">
        <f>IF(E20="","",E20)</f>
        <v xml:space="preserve"> </v>
      </c>
      <c r="AN90" s="238"/>
      <c r="AO90" s="238"/>
      <c r="AP90" s="238"/>
      <c r="AQ90" s="31"/>
      <c r="AR90" s="32"/>
      <c r="AS90" s="235"/>
      <c r="AT90" s="236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31"/>
    </row>
    <row r="91" spans="1:91" s="2" customFormat="1" ht="10.9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35"/>
      <c r="AT91" s="236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31"/>
    </row>
    <row r="92" spans="1:91" s="2" customFormat="1" ht="29.25" customHeight="1">
      <c r="A92" s="31"/>
      <c r="B92" s="32"/>
      <c r="C92" s="224" t="s">
        <v>56</v>
      </c>
      <c r="D92" s="222"/>
      <c r="E92" s="222"/>
      <c r="F92" s="222"/>
      <c r="G92" s="222"/>
      <c r="H92" s="59"/>
      <c r="I92" s="221" t="s">
        <v>57</v>
      </c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5" t="s">
        <v>58</v>
      </c>
      <c r="AH92" s="222"/>
      <c r="AI92" s="222"/>
      <c r="AJ92" s="222"/>
      <c r="AK92" s="222"/>
      <c r="AL92" s="222"/>
      <c r="AM92" s="222"/>
      <c r="AN92" s="221" t="s">
        <v>59</v>
      </c>
      <c r="AO92" s="222"/>
      <c r="AP92" s="223"/>
      <c r="AQ92" s="60" t="s">
        <v>60</v>
      </c>
      <c r="AR92" s="32"/>
      <c r="AS92" s="61" t="s">
        <v>61</v>
      </c>
      <c r="AT92" s="62" t="s">
        <v>62</v>
      </c>
      <c r="AU92" s="62" t="s">
        <v>63</v>
      </c>
      <c r="AV92" s="62" t="s">
        <v>64</v>
      </c>
      <c r="AW92" s="62" t="s">
        <v>65</v>
      </c>
      <c r="AX92" s="62" t="s">
        <v>66</v>
      </c>
      <c r="AY92" s="62" t="s">
        <v>67</v>
      </c>
      <c r="AZ92" s="62" t="s">
        <v>68</v>
      </c>
      <c r="BA92" s="62" t="s">
        <v>69</v>
      </c>
      <c r="BB92" s="62" t="s">
        <v>70</v>
      </c>
      <c r="BC92" s="62" t="s">
        <v>71</v>
      </c>
      <c r="BD92" s="63" t="s">
        <v>72</v>
      </c>
      <c r="BE92" s="31"/>
    </row>
    <row r="93" spans="1:91" s="2" customFormat="1" ht="10.9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31"/>
    </row>
    <row r="94" spans="1:91" s="6" customFormat="1" ht="32.450000000000003" customHeight="1">
      <c r="B94" s="67"/>
      <c r="C94" s="68" t="s">
        <v>73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29">
        <f>ROUND(AG95,2)</f>
        <v>0</v>
      </c>
      <c r="AH94" s="229"/>
      <c r="AI94" s="229"/>
      <c r="AJ94" s="229"/>
      <c r="AK94" s="229"/>
      <c r="AL94" s="229"/>
      <c r="AM94" s="229"/>
      <c r="AN94" s="203">
        <f>SUM(AG94,AT94)</f>
        <v>0</v>
      </c>
      <c r="AO94" s="203"/>
      <c r="AP94" s="203"/>
      <c r="AQ94" s="71" t="s">
        <v>1</v>
      </c>
      <c r="AR94" s="67"/>
      <c r="AS94" s="72">
        <f>ROUND(AS95,2)</f>
        <v>0</v>
      </c>
      <c r="AT94" s="73">
        <f>ROUND(SUM(AV94:AW94),2)</f>
        <v>0</v>
      </c>
      <c r="AU94" s="74">
        <f>ROUND(AU95,5)</f>
        <v>0</v>
      </c>
      <c r="AV94" s="73">
        <f>ROUND(AZ94*L32,2)</f>
        <v>0</v>
      </c>
      <c r="AW94" s="73">
        <f>ROUND(BA94*L33,2)</f>
        <v>0</v>
      </c>
      <c r="AX94" s="73">
        <f>ROUND(BB94*L32,2)</f>
        <v>0</v>
      </c>
      <c r="AY94" s="73">
        <f>ROUND(BC94*L33,2)</f>
        <v>0</v>
      </c>
      <c r="AZ94" s="73">
        <f>ROUND(AZ95,2)</f>
        <v>0</v>
      </c>
      <c r="BA94" s="73">
        <f>ROUND(BA95,2)</f>
        <v>0</v>
      </c>
      <c r="BB94" s="73">
        <f>ROUND(BB95,2)</f>
        <v>0</v>
      </c>
      <c r="BC94" s="73">
        <f>ROUND(BC95,2)</f>
        <v>0</v>
      </c>
      <c r="BD94" s="75">
        <f>ROUND(BD95,2)</f>
        <v>0</v>
      </c>
      <c r="BS94" s="76" t="s">
        <v>74</v>
      </c>
      <c r="BT94" s="76" t="s">
        <v>75</v>
      </c>
      <c r="BU94" s="77" t="s">
        <v>76</v>
      </c>
      <c r="BV94" s="76" t="s">
        <v>77</v>
      </c>
      <c r="BW94" s="76" t="s">
        <v>4</v>
      </c>
      <c r="BX94" s="76" t="s">
        <v>78</v>
      </c>
      <c r="CL94" s="76" t="s">
        <v>1</v>
      </c>
    </row>
    <row r="95" spans="1:91" s="7" customFormat="1" ht="24.75" customHeight="1">
      <c r="A95" s="78" t="s">
        <v>79</v>
      </c>
      <c r="B95" s="79"/>
      <c r="C95" s="80"/>
      <c r="D95" s="226" t="s">
        <v>80</v>
      </c>
      <c r="E95" s="226"/>
      <c r="F95" s="226"/>
      <c r="G95" s="226"/>
      <c r="H95" s="226"/>
      <c r="I95" s="81"/>
      <c r="J95" s="226" t="s">
        <v>81</v>
      </c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26"/>
      <c r="AB95" s="226"/>
      <c r="AC95" s="226"/>
      <c r="AD95" s="226"/>
      <c r="AE95" s="226"/>
      <c r="AF95" s="226"/>
      <c r="AG95" s="227">
        <f>'01 - Oprava fasády školy ...'!J32</f>
        <v>0</v>
      </c>
      <c r="AH95" s="228"/>
      <c r="AI95" s="228"/>
      <c r="AJ95" s="228"/>
      <c r="AK95" s="228"/>
      <c r="AL95" s="228"/>
      <c r="AM95" s="228"/>
      <c r="AN95" s="227">
        <f>SUM(AG95,AT95)</f>
        <v>0</v>
      </c>
      <c r="AO95" s="228"/>
      <c r="AP95" s="228"/>
      <c r="AQ95" s="82" t="s">
        <v>82</v>
      </c>
      <c r="AR95" s="79"/>
      <c r="AS95" s="83">
        <v>0</v>
      </c>
      <c r="AT95" s="84">
        <f>ROUND(SUM(AV95:AW95),2)</f>
        <v>0</v>
      </c>
      <c r="AU95" s="85">
        <f>'01 - Oprava fasády školy ...'!P132</f>
        <v>0</v>
      </c>
      <c r="AV95" s="84">
        <f>'01 - Oprava fasády školy ...'!J35</f>
        <v>0</v>
      </c>
      <c r="AW95" s="84">
        <f>'01 - Oprava fasády školy ...'!J36</f>
        <v>0</v>
      </c>
      <c r="AX95" s="84">
        <f>'01 - Oprava fasády školy ...'!J37</f>
        <v>0</v>
      </c>
      <c r="AY95" s="84">
        <f>'01 - Oprava fasády školy ...'!J38</f>
        <v>0</v>
      </c>
      <c r="AZ95" s="84">
        <f>'01 - Oprava fasády školy ...'!F35</f>
        <v>0</v>
      </c>
      <c r="BA95" s="84">
        <f>'01 - Oprava fasády školy ...'!F36</f>
        <v>0</v>
      </c>
      <c r="BB95" s="84">
        <f>'01 - Oprava fasády školy ...'!F37</f>
        <v>0</v>
      </c>
      <c r="BC95" s="84">
        <f>'01 - Oprava fasády školy ...'!F38</f>
        <v>0</v>
      </c>
      <c r="BD95" s="86">
        <f>'01 - Oprava fasády školy ...'!F39</f>
        <v>0</v>
      </c>
      <c r="BT95" s="87" t="s">
        <v>83</v>
      </c>
      <c r="BV95" s="87" t="s">
        <v>77</v>
      </c>
      <c r="BW95" s="87" t="s">
        <v>84</v>
      </c>
      <c r="BX95" s="87" t="s">
        <v>4</v>
      </c>
      <c r="CL95" s="87" t="s">
        <v>1</v>
      </c>
      <c r="CM95" s="87" t="s">
        <v>75</v>
      </c>
    </row>
    <row r="96" spans="1:91">
      <c r="B96" s="17"/>
      <c r="AR96" s="17"/>
    </row>
    <row r="97" spans="1:89" s="2" customFormat="1" ht="30" customHeight="1">
      <c r="A97" s="31"/>
      <c r="B97" s="32"/>
      <c r="C97" s="68" t="s">
        <v>85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203">
        <f>ROUND(SUM(AG98:AG101), 2)</f>
        <v>0</v>
      </c>
      <c r="AH97" s="203"/>
      <c r="AI97" s="203"/>
      <c r="AJ97" s="203"/>
      <c r="AK97" s="203"/>
      <c r="AL97" s="203"/>
      <c r="AM97" s="203"/>
      <c r="AN97" s="203">
        <f>ROUND(SUM(AN98:AN101), 2)</f>
        <v>0</v>
      </c>
      <c r="AO97" s="203"/>
      <c r="AP97" s="203"/>
      <c r="AQ97" s="88"/>
      <c r="AR97" s="32"/>
      <c r="AS97" s="61" t="s">
        <v>86</v>
      </c>
      <c r="AT97" s="62" t="s">
        <v>87</v>
      </c>
      <c r="AU97" s="62" t="s">
        <v>39</v>
      </c>
      <c r="AV97" s="63" t="s">
        <v>62</v>
      </c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89" s="2" customFormat="1" ht="19.899999999999999" customHeight="1">
      <c r="A98" s="31"/>
      <c r="B98" s="32"/>
      <c r="C98" s="31"/>
      <c r="D98" s="218" t="s">
        <v>88</v>
      </c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31"/>
      <c r="AD98" s="31"/>
      <c r="AE98" s="31"/>
      <c r="AF98" s="31"/>
      <c r="AG98" s="219">
        <f>ROUND(AG94 * AS98, 2)</f>
        <v>0</v>
      </c>
      <c r="AH98" s="220"/>
      <c r="AI98" s="220"/>
      <c r="AJ98" s="220"/>
      <c r="AK98" s="220"/>
      <c r="AL98" s="220"/>
      <c r="AM98" s="220"/>
      <c r="AN98" s="220">
        <f>ROUND(AG98 + AV98, 2)</f>
        <v>0</v>
      </c>
      <c r="AO98" s="220"/>
      <c r="AP98" s="220"/>
      <c r="AQ98" s="31"/>
      <c r="AR98" s="32"/>
      <c r="AS98" s="90">
        <v>0</v>
      </c>
      <c r="AT98" s="91" t="s">
        <v>89</v>
      </c>
      <c r="AU98" s="91" t="s">
        <v>40</v>
      </c>
      <c r="AV98" s="92">
        <f>ROUND(IF(AU98="základná",AG98*L32,IF(AU98="znížená",AG98*L33,0)), 2)</f>
        <v>0</v>
      </c>
      <c r="AW98" s="31"/>
      <c r="AX98" s="31"/>
      <c r="AY98" s="31"/>
      <c r="AZ98" s="31"/>
      <c r="BA98" s="31"/>
      <c r="BB98" s="31"/>
      <c r="BC98" s="31"/>
      <c r="BD98" s="31"/>
      <c r="BE98" s="31"/>
      <c r="BV98" s="14" t="s">
        <v>90</v>
      </c>
      <c r="BY98" s="93">
        <f>IF(AU98="základná",AV98,0)</f>
        <v>0</v>
      </c>
      <c r="BZ98" s="93">
        <f>IF(AU98="znížená",AV98,0)</f>
        <v>0</v>
      </c>
      <c r="CA98" s="93">
        <v>0</v>
      </c>
      <c r="CB98" s="93">
        <v>0</v>
      </c>
      <c r="CC98" s="93">
        <v>0</v>
      </c>
      <c r="CD98" s="93">
        <f>IF(AU98="základná",AG98,0)</f>
        <v>0</v>
      </c>
      <c r="CE98" s="93">
        <f>IF(AU98="znížená",AG98,0)</f>
        <v>0</v>
      </c>
      <c r="CF98" s="93">
        <f>IF(AU98="zákl. prenesená",AG98,0)</f>
        <v>0</v>
      </c>
      <c r="CG98" s="93">
        <f>IF(AU98="zníž. prenesená",AG98,0)</f>
        <v>0</v>
      </c>
      <c r="CH98" s="93">
        <f>IF(AU98="nulová",AG98,0)</f>
        <v>0</v>
      </c>
      <c r="CI98" s="14">
        <f>IF(AU98="základná",1,IF(AU98="znížená",2,IF(AU98="zákl. prenesená",4,IF(AU98="zníž. prenesená",5,3))))</f>
        <v>1</v>
      </c>
      <c r="CJ98" s="14">
        <f>IF(AT98="stavebná časť",1,IF(AT98="investičná časť",2,3))</f>
        <v>1</v>
      </c>
      <c r="CK98" s="14" t="str">
        <f>IF(D98="Vyplň vlastné","","x")</f>
        <v>x</v>
      </c>
    </row>
    <row r="99" spans="1:89" s="2" customFormat="1" ht="19.899999999999999" customHeight="1">
      <c r="A99" s="31"/>
      <c r="B99" s="32"/>
      <c r="C99" s="31"/>
      <c r="D99" s="217" t="s">
        <v>91</v>
      </c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31"/>
      <c r="AD99" s="31"/>
      <c r="AE99" s="31"/>
      <c r="AF99" s="31"/>
      <c r="AG99" s="219">
        <f>ROUND(AG94 * AS99, 2)</f>
        <v>0</v>
      </c>
      <c r="AH99" s="220"/>
      <c r="AI99" s="220"/>
      <c r="AJ99" s="220"/>
      <c r="AK99" s="220"/>
      <c r="AL99" s="220"/>
      <c r="AM99" s="220"/>
      <c r="AN99" s="220">
        <f>ROUND(AG99 + AV99, 2)</f>
        <v>0</v>
      </c>
      <c r="AO99" s="220"/>
      <c r="AP99" s="220"/>
      <c r="AQ99" s="31"/>
      <c r="AR99" s="32"/>
      <c r="AS99" s="90">
        <v>0</v>
      </c>
      <c r="AT99" s="91" t="s">
        <v>89</v>
      </c>
      <c r="AU99" s="91" t="s">
        <v>40</v>
      </c>
      <c r="AV99" s="92">
        <f>ROUND(IF(AU99="základná",AG99*L32,IF(AU99="znížená",AG99*L33,0)), 2)</f>
        <v>0</v>
      </c>
      <c r="AW99" s="31"/>
      <c r="AX99" s="31"/>
      <c r="AY99" s="31"/>
      <c r="AZ99" s="31"/>
      <c r="BA99" s="31"/>
      <c r="BB99" s="31"/>
      <c r="BC99" s="31"/>
      <c r="BD99" s="31"/>
      <c r="BE99" s="31"/>
      <c r="BV99" s="14" t="s">
        <v>92</v>
      </c>
      <c r="BY99" s="93">
        <f>IF(AU99="základná",AV99,0)</f>
        <v>0</v>
      </c>
      <c r="BZ99" s="93">
        <f>IF(AU99="znížená",AV99,0)</f>
        <v>0</v>
      </c>
      <c r="CA99" s="93">
        <v>0</v>
      </c>
      <c r="CB99" s="93">
        <v>0</v>
      </c>
      <c r="CC99" s="93">
        <v>0</v>
      </c>
      <c r="CD99" s="93">
        <f>IF(AU99="základná",AG99,0)</f>
        <v>0</v>
      </c>
      <c r="CE99" s="93">
        <f>IF(AU99="znížená",AG99,0)</f>
        <v>0</v>
      </c>
      <c r="CF99" s="93">
        <f>IF(AU99="zákl. prenesená",AG99,0)</f>
        <v>0</v>
      </c>
      <c r="CG99" s="93">
        <f>IF(AU99="zníž. prenesená",AG99,0)</f>
        <v>0</v>
      </c>
      <c r="CH99" s="93">
        <f>IF(AU99="nulová",AG99,0)</f>
        <v>0</v>
      </c>
      <c r="CI99" s="14">
        <f>IF(AU99="základná",1,IF(AU99="znížená",2,IF(AU99="zákl. prenesená",4,IF(AU99="zníž. prenesená",5,3))))</f>
        <v>1</v>
      </c>
      <c r="CJ99" s="14">
        <f>IF(AT99="stavebná časť",1,IF(AT99="investičná časť",2,3))</f>
        <v>1</v>
      </c>
      <c r="CK99" s="14" t="str">
        <f>IF(D99="Vyplň vlastné","","x")</f>
        <v/>
      </c>
    </row>
    <row r="100" spans="1:89" s="2" customFormat="1" ht="19.899999999999999" customHeight="1">
      <c r="A100" s="31"/>
      <c r="B100" s="32"/>
      <c r="C100" s="31"/>
      <c r="D100" s="217" t="s">
        <v>91</v>
      </c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31"/>
      <c r="AD100" s="31"/>
      <c r="AE100" s="31"/>
      <c r="AF100" s="31"/>
      <c r="AG100" s="219">
        <f>ROUND(AG94 * AS100, 2)</f>
        <v>0</v>
      </c>
      <c r="AH100" s="220"/>
      <c r="AI100" s="220"/>
      <c r="AJ100" s="220"/>
      <c r="AK100" s="220"/>
      <c r="AL100" s="220"/>
      <c r="AM100" s="220"/>
      <c r="AN100" s="220">
        <f>ROUND(AG100 + AV100, 2)</f>
        <v>0</v>
      </c>
      <c r="AO100" s="220"/>
      <c r="AP100" s="220"/>
      <c r="AQ100" s="31"/>
      <c r="AR100" s="32"/>
      <c r="AS100" s="90">
        <v>0</v>
      </c>
      <c r="AT100" s="91" t="s">
        <v>89</v>
      </c>
      <c r="AU100" s="91" t="s">
        <v>40</v>
      </c>
      <c r="AV100" s="92">
        <f>ROUND(IF(AU100="základná",AG100*L32,IF(AU100="znížená",AG100*L33,0)), 2)</f>
        <v>0</v>
      </c>
      <c r="AW100" s="31"/>
      <c r="AX100" s="31"/>
      <c r="AY100" s="31"/>
      <c r="AZ100" s="31"/>
      <c r="BA100" s="31"/>
      <c r="BB100" s="31"/>
      <c r="BC100" s="31"/>
      <c r="BD100" s="31"/>
      <c r="BE100" s="31"/>
      <c r="BV100" s="14" t="s">
        <v>92</v>
      </c>
      <c r="BY100" s="93">
        <f>IF(AU100="základná",AV100,0)</f>
        <v>0</v>
      </c>
      <c r="BZ100" s="93">
        <f>IF(AU100="znížená",AV100,0)</f>
        <v>0</v>
      </c>
      <c r="CA100" s="93">
        <v>0</v>
      </c>
      <c r="CB100" s="93">
        <v>0</v>
      </c>
      <c r="CC100" s="93">
        <v>0</v>
      </c>
      <c r="CD100" s="93">
        <f>IF(AU100="základná",AG100,0)</f>
        <v>0</v>
      </c>
      <c r="CE100" s="93">
        <f>IF(AU100="znížená",AG100,0)</f>
        <v>0</v>
      </c>
      <c r="CF100" s="93">
        <f>IF(AU100="zákl. prenesená",AG100,0)</f>
        <v>0</v>
      </c>
      <c r="CG100" s="93">
        <f>IF(AU100="zníž. prenesená",AG100,0)</f>
        <v>0</v>
      </c>
      <c r="CH100" s="93">
        <f>IF(AU100="nulová",AG100,0)</f>
        <v>0</v>
      </c>
      <c r="CI100" s="14">
        <f>IF(AU100="základná",1,IF(AU100="znížená",2,IF(AU100="zákl. prenesená",4,IF(AU100="zníž. prenesená",5,3))))</f>
        <v>1</v>
      </c>
      <c r="CJ100" s="14">
        <f>IF(AT100="stavebná časť",1,IF(AT100="investičná časť",2,3))</f>
        <v>1</v>
      </c>
      <c r="CK100" s="14" t="str">
        <f>IF(D100="Vyplň vlastné","","x")</f>
        <v/>
      </c>
    </row>
    <row r="101" spans="1:89" s="2" customFormat="1" ht="19.899999999999999" customHeight="1">
      <c r="A101" s="31"/>
      <c r="B101" s="32"/>
      <c r="C101" s="31"/>
      <c r="D101" s="217" t="s">
        <v>91</v>
      </c>
      <c r="E101" s="218"/>
      <c r="F101" s="218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  <c r="X101" s="218"/>
      <c r="Y101" s="218"/>
      <c r="Z101" s="218"/>
      <c r="AA101" s="218"/>
      <c r="AB101" s="218"/>
      <c r="AC101" s="31"/>
      <c r="AD101" s="31"/>
      <c r="AE101" s="31"/>
      <c r="AF101" s="31"/>
      <c r="AG101" s="219">
        <f>ROUND(AG94 * AS101, 2)</f>
        <v>0</v>
      </c>
      <c r="AH101" s="220"/>
      <c r="AI101" s="220"/>
      <c r="AJ101" s="220"/>
      <c r="AK101" s="220"/>
      <c r="AL101" s="220"/>
      <c r="AM101" s="220"/>
      <c r="AN101" s="220">
        <f>ROUND(AG101 + AV101, 2)</f>
        <v>0</v>
      </c>
      <c r="AO101" s="220"/>
      <c r="AP101" s="220"/>
      <c r="AQ101" s="31"/>
      <c r="AR101" s="32"/>
      <c r="AS101" s="94">
        <v>0</v>
      </c>
      <c r="AT101" s="95" t="s">
        <v>89</v>
      </c>
      <c r="AU101" s="95" t="s">
        <v>40</v>
      </c>
      <c r="AV101" s="96">
        <f>ROUND(IF(AU101="základná",AG101*L32,IF(AU101="znížená",AG101*L33,0)), 2)</f>
        <v>0</v>
      </c>
      <c r="AW101" s="31"/>
      <c r="AX101" s="31"/>
      <c r="AY101" s="31"/>
      <c r="AZ101" s="31"/>
      <c r="BA101" s="31"/>
      <c r="BB101" s="31"/>
      <c r="BC101" s="31"/>
      <c r="BD101" s="31"/>
      <c r="BE101" s="31"/>
      <c r="BV101" s="14" t="s">
        <v>92</v>
      </c>
      <c r="BY101" s="93">
        <f>IF(AU101="základná",AV101,0)</f>
        <v>0</v>
      </c>
      <c r="BZ101" s="93">
        <f>IF(AU101="znížená",AV101,0)</f>
        <v>0</v>
      </c>
      <c r="CA101" s="93">
        <v>0</v>
      </c>
      <c r="CB101" s="93">
        <v>0</v>
      </c>
      <c r="CC101" s="93">
        <v>0</v>
      </c>
      <c r="CD101" s="93">
        <f>IF(AU101="základná",AG101,0)</f>
        <v>0</v>
      </c>
      <c r="CE101" s="93">
        <f>IF(AU101="znížená",AG101,0)</f>
        <v>0</v>
      </c>
      <c r="CF101" s="93">
        <f>IF(AU101="zákl. prenesená",AG101,0)</f>
        <v>0</v>
      </c>
      <c r="CG101" s="93">
        <f>IF(AU101="zníž. prenesená",AG101,0)</f>
        <v>0</v>
      </c>
      <c r="CH101" s="93">
        <f>IF(AU101="nulová",AG101,0)</f>
        <v>0</v>
      </c>
      <c r="CI101" s="14">
        <f>IF(AU101="základná",1,IF(AU101="znížená",2,IF(AU101="zákl. prenesená",4,IF(AU101="zníž. prenesená",5,3))))</f>
        <v>1</v>
      </c>
      <c r="CJ101" s="14">
        <f>IF(AT101="stavebná časť",1,IF(AT101="investičná časť",2,3))</f>
        <v>1</v>
      </c>
      <c r="CK101" s="14" t="str">
        <f>IF(D101="Vyplň vlastné","","x")</f>
        <v/>
      </c>
    </row>
    <row r="102" spans="1:89" s="2" customFormat="1" ht="10.9" customHeight="1">
      <c r="A102" s="31"/>
      <c r="B102" s="32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2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</row>
    <row r="103" spans="1:89" s="2" customFormat="1" ht="30" customHeight="1">
      <c r="A103" s="31"/>
      <c r="B103" s="32"/>
      <c r="C103" s="97" t="s">
        <v>93</v>
      </c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204">
        <f>ROUND(AG94 + AG97, 2)</f>
        <v>0</v>
      </c>
      <c r="AH103" s="204"/>
      <c r="AI103" s="204"/>
      <c r="AJ103" s="204"/>
      <c r="AK103" s="204"/>
      <c r="AL103" s="204"/>
      <c r="AM103" s="204"/>
      <c r="AN103" s="204">
        <f>ROUND(AN94 + AN97, 2)</f>
        <v>0</v>
      </c>
      <c r="AO103" s="204"/>
      <c r="AP103" s="204"/>
      <c r="AQ103" s="98"/>
      <c r="AR103" s="32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</row>
    <row r="104" spans="1:89" s="2" customFormat="1" ht="6.95" customHeight="1">
      <c r="A104" s="31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32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</row>
  </sheetData>
  <mergeCells count="60">
    <mergeCell ref="L85:AO85"/>
    <mergeCell ref="AM87:AN87"/>
    <mergeCell ref="AS89:AT91"/>
    <mergeCell ref="AM89:AP89"/>
    <mergeCell ref="AM90:AP90"/>
    <mergeCell ref="AN99:AP99"/>
    <mergeCell ref="AN92:AP92"/>
    <mergeCell ref="C92:G92"/>
    <mergeCell ref="AG92:AM92"/>
    <mergeCell ref="I92:AF92"/>
    <mergeCell ref="J95:AF95"/>
    <mergeCell ref="D95:H95"/>
    <mergeCell ref="AN95:AP95"/>
    <mergeCell ref="AG95:AM95"/>
    <mergeCell ref="AG94:AM94"/>
    <mergeCell ref="AN94:AP9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W31:AE31"/>
    <mergeCell ref="L31:P31"/>
    <mergeCell ref="AK31:AO31"/>
    <mergeCell ref="L32:P32"/>
    <mergeCell ref="W33:AE33"/>
    <mergeCell ref="AG97:AM97"/>
    <mergeCell ref="AN97:AP97"/>
    <mergeCell ref="AG103:AM103"/>
    <mergeCell ref="AN103:AP103"/>
    <mergeCell ref="D100:AB100"/>
    <mergeCell ref="AG100:AM100"/>
    <mergeCell ref="AN100:AP100"/>
    <mergeCell ref="D101:AB101"/>
    <mergeCell ref="AG101:AM101"/>
    <mergeCell ref="AN101:AP101"/>
    <mergeCell ref="AG98:AM98"/>
    <mergeCell ref="D98:AB98"/>
    <mergeCell ref="AN98:AP98"/>
    <mergeCell ref="AG99:AM99"/>
    <mergeCell ref="D99:AB99"/>
    <mergeCell ref="AR2:BE2"/>
    <mergeCell ref="AK36:AO36"/>
    <mergeCell ref="L36:P36"/>
    <mergeCell ref="W36:AE36"/>
    <mergeCell ref="X38:AB38"/>
    <mergeCell ref="AK38:AO38"/>
    <mergeCell ref="L34:P34"/>
    <mergeCell ref="AK34:AO34"/>
    <mergeCell ref="W34:AE34"/>
    <mergeCell ref="W35:AE35"/>
    <mergeCell ref="L35:P35"/>
    <mergeCell ref="AK35:AO35"/>
    <mergeCell ref="W32:AE32"/>
    <mergeCell ref="AK32:AO32"/>
    <mergeCell ref="L33:P33"/>
    <mergeCell ref="AK33:AO33"/>
  </mergeCells>
  <dataValidations count="2">
    <dataValidation type="list" allowBlank="1" showInputMessage="1" showErrorMessage="1" error="Povolené sú hodnoty základná, znížená, nulová." sqref="AU97:AU101">
      <formula1>"základná, znížená, nulová"</formula1>
    </dataValidation>
    <dataValidation type="list" allowBlank="1" showInputMessage="1" showErrorMessage="1" error="Povolené sú hodnoty stavebná časť, technologická časť, investičná časť." sqref="AT97:AT101">
      <formula1>"stavebná časť, technologická časť, investičná časť"</formula1>
    </dataValidation>
  </dataValidations>
  <hyperlinks>
    <hyperlink ref="A95" location="'01 - Oprava fasády školy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4"/>
  <sheetViews>
    <sheetView showGridLines="0" workbookViewId="0">
      <selection activeCell="F5" sqref="F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0"/>
      <c r="L2" s="194" t="s">
        <v>5</v>
      </c>
      <c r="M2" s="195"/>
      <c r="N2" s="195"/>
      <c r="O2" s="195"/>
      <c r="P2" s="195"/>
      <c r="Q2" s="195"/>
      <c r="R2" s="195"/>
      <c r="S2" s="195"/>
      <c r="T2" s="195"/>
      <c r="U2" s="195"/>
      <c r="V2" s="195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01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94</v>
      </c>
      <c r="I4" s="100"/>
      <c r="J4" s="244" t="s">
        <v>285</v>
      </c>
      <c r="L4" s="17"/>
      <c r="M4" s="102" t="s">
        <v>9</v>
      </c>
      <c r="AT4" s="14" t="s">
        <v>3</v>
      </c>
    </row>
    <row r="5" spans="1:46" s="1" customFormat="1" ht="6.95" customHeight="1">
      <c r="B5" s="17"/>
      <c r="I5" s="100"/>
      <c r="L5" s="17"/>
    </row>
    <row r="6" spans="1:46" s="1" customFormat="1" ht="12" customHeight="1">
      <c r="B6" s="17"/>
      <c r="D6" s="24" t="s">
        <v>15</v>
      </c>
      <c r="I6" s="100"/>
      <c r="L6" s="17"/>
    </row>
    <row r="7" spans="1:46" s="1" customFormat="1" ht="16.5" customHeight="1">
      <c r="B7" s="17"/>
      <c r="E7" s="240" t="str">
        <f>'Rekapitulácia stavby'!K6</f>
        <v>HOTELOVÁ AKADÉMIA SPIŠSKÁ NOVÁ VES</v>
      </c>
      <c r="F7" s="241"/>
      <c r="G7" s="241"/>
      <c r="H7" s="241"/>
      <c r="I7" s="100"/>
      <c r="L7" s="17"/>
    </row>
    <row r="8" spans="1:46" s="2" customFormat="1" ht="12" customHeight="1">
      <c r="A8" s="31"/>
      <c r="B8" s="32"/>
      <c r="C8" s="31"/>
      <c r="D8" s="24" t="s">
        <v>95</v>
      </c>
      <c r="E8" s="31"/>
      <c r="F8" s="31"/>
      <c r="G8" s="31"/>
      <c r="H8" s="31"/>
      <c r="I8" s="103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30" t="s">
        <v>284</v>
      </c>
      <c r="F9" s="242"/>
      <c r="G9" s="242"/>
      <c r="H9" s="242"/>
      <c r="I9" s="103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103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4" t="s">
        <v>17</v>
      </c>
      <c r="E11" s="31"/>
      <c r="F11" s="22" t="s">
        <v>1</v>
      </c>
      <c r="G11" s="31"/>
      <c r="H11" s="31"/>
      <c r="I11" s="104" t="s">
        <v>18</v>
      </c>
      <c r="J11" s="22" t="s">
        <v>1</v>
      </c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4" t="s">
        <v>19</v>
      </c>
      <c r="E12" s="31"/>
      <c r="F12" s="22" t="s">
        <v>20</v>
      </c>
      <c r="G12" s="31"/>
      <c r="H12" s="31"/>
      <c r="I12" s="104" t="s">
        <v>21</v>
      </c>
      <c r="J12" s="54">
        <f>'Rekapitulácia stavby'!AN8</f>
        <v>44036</v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103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4" t="s">
        <v>22</v>
      </c>
      <c r="E14" s="31"/>
      <c r="F14" s="31"/>
      <c r="G14" s="31"/>
      <c r="H14" s="31"/>
      <c r="I14" s="104" t="s">
        <v>23</v>
      </c>
      <c r="J14" s="22" t="s">
        <v>1</v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2" t="s">
        <v>24</v>
      </c>
      <c r="F15" s="31"/>
      <c r="G15" s="31"/>
      <c r="H15" s="31"/>
      <c r="I15" s="104" t="s">
        <v>25</v>
      </c>
      <c r="J15" s="22" t="s">
        <v>1</v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103"/>
      <c r="J16" s="31"/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4" t="s">
        <v>26</v>
      </c>
      <c r="E17" s="31"/>
      <c r="F17" s="31"/>
      <c r="G17" s="31"/>
      <c r="H17" s="31"/>
      <c r="I17" s="104" t="s">
        <v>23</v>
      </c>
      <c r="J17" s="25" t="str">
        <f>'Rekapitulácia stavby'!AN13</f>
        <v>Vyplň údaj</v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43" t="str">
        <f>'Rekapitulácia stavby'!E14</f>
        <v>Vyplň údaj</v>
      </c>
      <c r="F18" s="208"/>
      <c r="G18" s="208"/>
      <c r="H18" s="208"/>
      <c r="I18" s="104" t="s">
        <v>25</v>
      </c>
      <c r="J18" s="25" t="str">
        <f>'Rekapitulácia stavby'!AN14</f>
        <v>Vyplň údaj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103"/>
      <c r="J19" s="31"/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4" t="s">
        <v>28</v>
      </c>
      <c r="E20" s="31"/>
      <c r="F20" s="31"/>
      <c r="G20" s="31"/>
      <c r="H20" s="31"/>
      <c r="I20" s="104" t="s">
        <v>23</v>
      </c>
      <c r="J20" s="22" t="str">
        <f>IF('Rekapitulácia stavby'!AN16="","",'Rekapitulácia stavby'!AN16)</f>
        <v/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2" t="str">
        <f>IF('Rekapitulácia stavby'!E17="","",'Rekapitulácia stavby'!E17)</f>
        <v xml:space="preserve"> </v>
      </c>
      <c r="F21" s="31"/>
      <c r="G21" s="31"/>
      <c r="H21" s="31"/>
      <c r="I21" s="104" t="s">
        <v>25</v>
      </c>
      <c r="J21" s="22" t="str">
        <f>IF('Rekapitulácia stavby'!AN17="","",'Rekapitulácia stavby'!AN17)</f>
        <v/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103"/>
      <c r="J22" s="31"/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4" t="s">
        <v>31</v>
      </c>
      <c r="E23" s="31"/>
      <c r="F23" s="31"/>
      <c r="G23" s="31"/>
      <c r="H23" s="31"/>
      <c r="I23" s="104" t="s">
        <v>23</v>
      </c>
      <c r="J23" s="22" t="str">
        <f>IF('Rekapitulácia stavby'!AN19="","",'Rekapitulácia stavby'!AN19)</f>
        <v/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2" t="str">
        <f>IF('Rekapitulácia stavby'!E20="","",'Rekapitulácia stavby'!E20)</f>
        <v xml:space="preserve"> </v>
      </c>
      <c r="F24" s="31"/>
      <c r="G24" s="31"/>
      <c r="H24" s="31"/>
      <c r="I24" s="104" t="s">
        <v>25</v>
      </c>
      <c r="J24" s="22" t="str">
        <f>IF('Rekapitulácia stavby'!AN20="","",'Rekapitulácia stavby'!AN20)</f>
        <v/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103"/>
      <c r="J25" s="31"/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4" t="s">
        <v>32</v>
      </c>
      <c r="E26" s="31"/>
      <c r="F26" s="31"/>
      <c r="G26" s="31"/>
      <c r="H26" s="31"/>
      <c r="I26" s="103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05"/>
      <c r="B27" s="106"/>
      <c r="C27" s="105"/>
      <c r="D27" s="105"/>
      <c r="E27" s="212" t="s">
        <v>1</v>
      </c>
      <c r="F27" s="212"/>
      <c r="G27" s="212"/>
      <c r="H27" s="212"/>
      <c r="I27" s="107"/>
      <c r="J27" s="105"/>
      <c r="K27" s="105"/>
      <c r="L27" s="108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103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5"/>
      <c r="E29" s="65"/>
      <c r="F29" s="65"/>
      <c r="G29" s="65"/>
      <c r="H29" s="65"/>
      <c r="I29" s="109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2" t="s">
        <v>96</v>
      </c>
      <c r="E30" s="31"/>
      <c r="F30" s="31"/>
      <c r="G30" s="31"/>
      <c r="H30" s="31"/>
      <c r="I30" s="103"/>
      <c r="J30" s="30">
        <f>J96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29" t="s">
        <v>88</v>
      </c>
      <c r="E31" s="31"/>
      <c r="F31" s="31"/>
      <c r="G31" s="31"/>
      <c r="H31" s="31"/>
      <c r="I31" s="103"/>
      <c r="J31" s="30">
        <f>J105</f>
        <v>0</v>
      </c>
      <c r="K31" s="31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10" t="s">
        <v>35</v>
      </c>
      <c r="E32" s="31"/>
      <c r="F32" s="31"/>
      <c r="G32" s="31"/>
      <c r="H32" s="31"/>
      <c r="I32" s="103"/>
      <c r="J32" s="70">
        <f>ROUND(J30 + J31, 2)</f>
        <v>0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5"/>
      <c r="E33" s="65"/>
      <c r="F33" s="65"/>
      <c r="G33" s="65"/>
      <c r="H33" s="65"/>
      <c r="I33" s="109"/>
      <c r="J33" s="65"/>
      <c r="K33" s="65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37</v>
      </c>
      <c r="G34" s="31"/>
      <c r="H34" s="31"/>
      <c r="I34" s="111" t="s">
        <v>36</v>
      </c>
      <c r="J34" s="35" t="s">
        <v>38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12" t="s">
        <v>39</v>
      </c>
      <c r="E35" s="24" t="s">
        <v>40</v>
      </c>
      <c r="F35" s="113">
        <f>ROUND((SUM(BE105:BE112) + SUM(BE132:BE173)),  2)</f>
        <v>0</v>
      </c>
      <c r="G35" s="31"/>
      <c r="H35" s="31"/>
      <c r="I35" s="114">
        <v>0.2</v>
      </c>
      <c r="J35" s="113">
        <f>ROUND(((SUM(BE105:BE112) + SUM(BE132:BE173))*I35),  2)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24" t="s">
        <v>41</v>
      </c>
      <c r="F36" s="113">
        <f>ROUND((SUM(BF105:BF112) + SUM(BF132:BF173)),  2)</f>
        <v>0</v>
      </c>
      <c r="G36" s="31"/>
      <c r="H36" s="31"/>
      <c r="I36" s="114">
        <v>0.2</v>
      </c>
      <c r="J36" s="113">
        <f>ROUND(((SUM(BF105:BF112) + SUM(BF132:BF173))*I36),  2)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4" t="s">
        <v>42</v>
      </c>
      <c r="F37" s="113">
        <f>ROUND((SUM(BG105:BG112) + SUM(BG132:BG173)),  2)</f>
        <v>0</v>
      </c>
      <c r="G37" s="31"/>
      <c r="H37" s="31"/>
      <c r="I37" s="114">
        <v>0.2</v>
      </c>
      <c r="J37" s="113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4" t="s">
        <v>43</v>
      </c>
      <c r="F38" s="113">
        <f>ROUND((SUM(BH105:BH112) + SUM(BH132:BH173)),  2)</f>
        <v>0</v>
      </c>
      <c r="G38" s="31"/>
      <c r="H38" s="31"/>
      <c r="I38" s="114">
        <v>0.2</v>
      </c>
      <c r="J38" s="113">
        <f>0</f>
        <v>0</v>
      </c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24" t="s">
        <v>44</v>
      </c>
      <c r="F39" s="113">
        <f>ROUND((SUM(BI105:BI112) + SUM(BI132:BI173)),  2)</f>
        <v>0</v>
      </c>
      <c r="G39" s="31"/>
      <c r="H39" s="31"/>
      <c r="I39" s="114">
        <v>0</v>
      </c>
      <c r="J39" s="113">
        <f>0</f>
        <v>0</v>
      </c>
      <c r="K39" s="31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103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98"/>
      <c r="D41" s="115" t="s">
        <v>45</v>
      </c>
      <c r="E41" s="59"/>
      <c r="F41" s="59"/>
      <c r="G41" s="116" t="s">
        <v>46</v>
      </c>
      <c r="H41" s="117" t="s">
        <v>47</v>
      </c>
      <c r="I41" s="118"/>
      <c r="J41" s="119">
        <f>SUM(J32:J39)</f>
        <v>0</v>
      </c>
      <c r="K41" s="120"/>
      <c r="L41" s="4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103"/>
      <c r="J42" s="31"/>
      <c r="K42" s="31"/>
      <c r="L42" s="4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7"/>
      <c r="I43" s="100"/>
      <c r="L43" s="17"/>
    </row>
    <row r="44" spans="1:31" s="1" customFormat="1" ht="14.45" customHeight="1">
      <c r="B44" s="17"/>
      <c r="I44" s="100"/>
      <c r="L44" s="17"/>
    </row>
    <row r="45" spans="1:31" s="1" customFormat="1" ht="14.45" customHeight="1">
      <c r="B45" s="17"/>
      <c r="I45" s="100"/>
      <c r="L45" s="17"/>
    </row>
    <row r="46" spans="1:31" s="1" customFormat="1" ht="14.45" customHeight="1">
      <c r="B46" s="17"/>
      <c r="I46" s="100"/>
      <c r="L46" s="17"/>
    </row>
    <row r="47" spans="1:31" s="1" customFormat="1" ht="14.45" customHeight="1">
      <c r="B47" s="17"/>
      <c r="I47" s="100"/>
      <c r="L47" s="17"/>
    </row>
    <row r="48" spans="1:31" s="1" customFormat="1" ht="14.45" customHeight="1">
      <c r="B48" s="17"/>
      <c r="I48" s="100"/>
      <c r="L48" s="17"/>
    </row>
    <row r="49" spans="1:31" s="1" customFormat="1" ht="14.45" customHeight="1">
      <c r="B49" s="17"/>
      <c r="I49" s="100"/>
      <c r="L49" s="17"/>
    </row>
    <row r="50" spans="1:31" s="2" customFormat="1" ht="14.45" customHeight="1">
      <c r="B50" s="41"/>
      <c r="D50" s="42" t="s">
        <v>48</v>
      </c>
      <c r="E50" s="43"/>
      <c r="F50" s="43"/>
      <c r="G50" s="42" t="s">
        <v>49</v>
      </c>
      <c r="H50" s="43"/>
      <c r="I50" s="121"/>
      <c r="J50" s="43"/>
      <c r="K50" s="43"/>
      <c r="L50" s="41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2"/>
      <c r="C61" s="31"/>
      <c r="D61" s="44" t="s">
        <v>50</v>
      </c>
      <c r="E61" s="34"/>
      <c r="F61" s="122" t="s">
        <v>51</v>
      </c>
      <c r="G61" s="44" t="s">
        <v>50</v>
      </c>
      <c r="H61" s="34"/>
      <c r="I61" s="123"/>
      <c r="J61" s="124" t="s">
        <v>51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2"/>
      <c r="C65" s="31"/>
      <c r="D65" s="42" t="s">
        <v>52</v>
      </c>
      <c r="E65" s="45"/>
      <c r="F65" s="45"/>
      <c r="G65" s="42" t="s">
        <v>53</v>
      </c>
      <c r="H65" s="45"/>
      <c r="I65" s="12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2"/>
      <c r="C76" s="31"/>
      <c r="D76" s="44" t="s">
        <v>50</v>
      </c>
      <c r="E76" s="34"/>
      <c r="F76" s="122" t="s">
        <v>51</v>
      </c>
      <c r="G76" s="44" t="s">
        <v>50</v>
      </c>
      <c r="H76" s="34"/>
      <c r="I76" s="123"/>
      <c r="J76" s="124" t="s">
        <v>51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6"/>
      <c r="C77" s="47"/>
      <c r="D77" s="47"/>
      <c r="E77" s="47"/>
      <c r="F77" s="47"/>
      <c r="G77" s="47"/>
      <c r="H77" s="47"/>
      <c r="I77" s="126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127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18" t="s">
        <v>97</v>
      </c>
      <c r="D82" s="31"/>
      <c r="E82" s="31"/>
      <c r="F82" s="31"/>
      <c r="G82" s="31"/>
      <c r="H82" s="31"/>
      <c r="I82" s="103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103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4" t="s">
        <v>15</v>
      </c>
      <c r="D84" s="31"/>
      <c r="E84" s="31"/>
      <c r="F84" s="31"/>
      <c r="G84" s="31"/>
      <c r="H84" s="31"/>
      <c r="I84" s="103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40" t="str">
        <f>E7</f>
        <v>HOTELOVÁ AKADÉMIA SPIŠSKÁ NOVÁ VES</v>
      </c>
      <c r="F85" s="241"/>
      <c r="G85" s="241"/>
      <c r="H85" s="241"/>
      <c r="I85" s="103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4" t="s">
        <v>95</v>
      </c>
      <c r="D86" s="31"/>
      <c r="E86" s="31"/>
      <c r="F86" s="31"/>
      <c r="G86" s="31"/>
      <c r="H86" s="31"/>
      <c r="I86" s="103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30" t="str">
        <f>E9</f>
        <v>01 - Oprava fasády školy - dvorová časť A, B, C</v>
      </c>
      <c r="F87" s="242"/>
      <c r="G87" s="242"/>
      <c r="H87" s="242"/>
      <c r="I87" s="103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103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4" t="s">
        <v>19</v>
      </c>
      <c r="D89" s="31"/>
      <c r="E89" s="31"/>
      <c r="F89" s="22" t="str">
        <f>F12</f>
        <v>Spišská Nová Ves</v>
      </c>
      <c r="G89" s="31"/>
      <c r="H89" s="31"/>
      <c r="I89" s="104" t="s">
        <v>21</v>
      </c>
      <c r="J89" s="54">
        <f>IF(J12="","",J12)</f>
        <v>44036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103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4" t="s">
        <v>22</v>
      </c>
      <c r="D91" s="31"/>
      <c r="E91" s="31"/>
      <c r="F91" s="22" t="str">
        <f>E15</f>
        <v>Hotelová akadémia Spišská Nová Ves</v>
      </c>
      <c r="G91" s="31"/>
      <c r="H91" s="31"/>
      <c r="I91" s="104" t="s">
        <v>28</v>
      </c>
      <c r="J91" s="27" t="str">
        <f>E21</f>
        <v xml:space="preserve"> 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4" t="s">
        <v>26</v>
      </c>
      <c r="D92" s="31"/>
      <c r="E92" s="31"/>
      <c r="F92" s="22" t="str">
        <f>IF(E18="","",E18)</f>
        <v>Vyplň údaj</v>
      </c>
      <c r="G92" s="31"/>
      <c r="H92" s="31"/>
      <c r="I92" s="104" t="s">
        <v>31</v>
      </c>
      <c r="J92" s="27" t="str">
        <f>E24</f>
        <v xml:space="preserve"> </v>
      </c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103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28" t="s">
        <v>98</v>
      </c>
      <c r="D94" s="98"/>
      <c r="E94" s="98"/>
      <c r="F94" s="98"/>
      <c r="G94" s="98"/>
      <c r="H94" s="98"/>
      <c r="I94" s="129"/>
      <c r="J94" s="130" t="s">
        <v>99</v>
      </c>
      <c r="K94" s="98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103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31" t="s">
        <v>100</v>
      </c>
      <c r="D96" s="31"/>
      <c r="E96" s="31"/>
      <c r="F96" s="31"/>
      <c r="G96" s="31"/>
      <c r="H96" s="31"/>
      <c r="I96" s="103"/>
      <c r="J96" s="70">
        <f>J132</f>
        <v>0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101</v>
      </c>
    </row>
    <row r="97" spans="1:65" s="9" customFormat="1" ht="24.95" customHeight="1">
      <c r="B97" s="132"/>
      <c r="D97" s="133" t="s">
        <v>102</v>
      </c>
      <c r="E97" s="134"/>
      <c r="F97" s="134"/>
      <c r="G97" s="134"/>
      <c r="H97" s="134"/>
      <c r="I97" s="135"/>
      <c r="J97" s="136">
        <f>J133</f>
        <v>0</v>
      </c>
      <c r="L97" s="132"/>
    </row>
    <row r="98" spans="1:65" s="10" customFormat="1" ht="19.899999999999999" customHeight="1">
      <c r="B98" s="137"/>
      <c r="D98" s="138" t="s">
        <v>103</v>
      </c>
      <c r="E98" s="139"/>
      <c r="F98" s="139"/>
      <c r="G98" s="139"/>
      <c r="H98" s="139"/>
      <c r="I98" s="140"/>
      <c r="J98" s="141">
        <f>J134</f>
        <v>0</v>
      </c>
      <c r="L98" s="137"/>
    </row>
    <row r="99" spans="1:65" s="10" customFormat="1" ht="19.899999999999999" customHeight="1">
      <c r="B99" s="137"/>
      <c r="D99" s="138" t="s">
        <v>104</v>
      </c>
      <c r="E99" s="139"/>
      <c r="F99" s="139"/>
      <c r="G99" s="139"/>
      <c r="H99" s="139"/>
      <c r="I99" s="140"/>
      <c r="J99" s="141">
        <f>J149</f>
        <v>0</v>
      </c>
      <c r="L99" s="137"/>
    </row>
    <row r="100" spans="1:65" s="10" customFormat="1" ht="19.899999999999999" customHeight="1">
      <c r="B100" s="137"/>
      <c r="D100" s="138" t="s">
        <v>105</v>
      </c>
      <c r="E100" s="139"/>
      <c r="F100" s="139"/>
      <c r="G100" s="139"/>
      <c r="H100" s="139"/>
      <c r="I100" s="140"/>
      <c r="J100" s="141">
        <f>J168</f>
        <v>0</v>
      </c>
      <c r="L100" s="137"/>
    </row>
    <row r="101" spans="1:65" s="9" customFormat="1" ht="24.95" customHeight="1">
      <c r="B101" s="132"/>
      <c r="D101" s="133" t="s">
        <v>106</v>
      </c>
      <c r="E101" s="134"/>
      <c r="F101" s="134"/>
      <c r="G101" s="134"/>
      <c r="H101" s="134"/>
      <c r="I101" s="135"/>
      <c r="J101" s="136">
        <f>J170</f>
        <v>0</v>
      </c>
      <c r="L101" s="132"/>
    </row>
    <row r="102" spans="1:65" s="10" customFormat="1" ht="19.899999999999999" customHeight="1">
      <c r="B102" s="137"/>
      <c r="D102" s="138" t="s">
        <v>107</v>
      </c>
      <c r="E102" s="139"/>
      <c r="F102" s="139"/>
      <c r="G102" s="139"/>
      <c r="H102" s="139"/>
      <c r="I102" s="140"/>
      <c r="J102" s="141">
        <f>J171</f>
        <v>0</v>
      </c>
      <c r="L102" s="137"/>
    </row>
    <row r="103" spans="1:65" s="2" customFormat="1" ht="21.75" customHeight="1">
      <c r="A103" s="31"/>
      <c r="B103" s="32"/>
      <c r="C103" s="31"/>
      <c r="D103" s="31"/>
      <c r="E103" s="31"/>
      <c r="F103" s="31"/>
      <c r="G103" s="31"/>
      <c r="H103" s="31"/>
      <c r="I103" s="103"/>
      <c r="J103" s="31"/>
      <c r="K103" s="31"/>
      <c r="L103" s="4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65" s="2" customFormat="1" ht="6.95" customHeight="1">
      <c r="A104" s="31"/>
      <c r="B104" s="32"/>
      <c r="C104" s="31"/>
      <c r="D104" s="31"/>
      <c r="E104" s="31"/>
      <c r="F104" s="31"/>
      <c r="G104" s="31"/>
      <c r="H104" s="31"/>
      <c r="I104" s="103"/>
      <c r="J104" s="31"/>
      <c r="K104" s="31"/>
      <c r="L104" s="4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65" s="2" customFormat="1" ht="29.25" customHeight="1">
      <c r="A105" s="31"/>
      <c r="B105" s="32"/>
      <c r="C105" s="131" t="s">
        <v>108</v>
      </c>
      <c r="D105" s="31"/>
      <c r="E105" s="31"/>
      <c r="F105" s="31"/>
      <c r="G105" s="31"/>
      <c r="H105" s="31"/>
      <c r="I105" s="103"/>
      <c r="J105" s="142">
        <f>ROUND(J106 + J107 + J108 + J109 + J110 + J111,2)</f>
        <v>0</v>
      </c>
      <c r="K105" s="31"/>
      <c r="L105" s="41"/>
      <c r="N105" s="143" t="s">
        <v>39</v>
      </c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65" s="2" customFormat="1" ht="18" customHeight="1">
      <c r="A106" s="31"/>
      <c r="B106" s="144"/>
      <c r="C106" s="103"/>
      <c r="D106" s="217" t="s">
        <v>109</v>
      </c>
      <c r="E106" s="239"/>
      <c r="F106" s="239"/>
      <c r="G106" s="103"/>
      <c r="H106" s="103"/>
      <c r="I106" s="103"/>
      <c r="J106" s="89">
        <v>0</v>
      </c>
      <c r="K106" s="103"/>
      <c r="L106" s="146"/>
      <c r="M106" s="147"/>
      <c r="N106" s="148" t="s">
        <v>41</v>
      </c>
      <c r="O106" s="147"/>
      <c r="P106" s="147"/>
      <c r="Q106" s="147"/>
      <c r="R106" s="147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9" t="s">
        <v>110</v>
      </c>
      <c r="AZ106" s="147"/>
      <c r="BA106" s="147"/>
      <c r="BB106" s="147"/>
      <c r="BC106" s="147"/>
      <c r="BD106" s="147"/>
      <c r="BE106" s="150">
        <f t="shared" ref="BE106:BE111" si="0">IF(N106="základná",J106,0)</f>
        <v>0</v>
      </c>
      <c r="BF106" s="150">
        <f t="shared" ref="BF106:BF111" si="1">IF(N106="znížená",J106,0)</f>
        <v>0</v>
      </c>
      <c r="BG106" s="150">
        <f t="shared" ref="BG106:BG111" si="2">IF(N106="zákl. prenesená",J106,0)</f>
        <v>0</v>
      </c>
      <c r="BH106" s="150">
        <f t="shared" ref="BH106:BH111" si="3">IF(N106="zníž. prenesená",J106,0)</f>
        <v>0</v>
      </c>
      <c r="BI106" s="150">
        <f t="shared" ref="BI106:BI111" si="4">IF(N106="nulová",J106,0)</f>
        <v>0</v>
      </c>
      <c r="BJ106" s="149" t="s">
        <v>111</v>
      </c>
      <c r="BK106" s="147"/>
      <c r="BL106" s="147"/>
      <c r="BM106" s="147"/>
    </row>
    <row r="107" spans="1:65" s="2" customFormat="1" ht="18" customHeight="1">
      <c r="A107" s="31"/>
      <c r="B107" s="144"/>
      <c r="C107" s="103"/>
      <c r="D107" s="217" t="s">
        <v>112</v>
      </c>
      <c r="E107" s="239"/>
      <c r="F107" s="239"/>
      <c r="G107" s="103"/>
      <c r="H107" s="103"/>
      <c r="I107" s="103"/>
      <c r="J107" s="89">
        <v>0</v>
      </c>
      <c r="K107" s="103"/>
      <c r="L107" s="146"/>
      <c r="M107" s="147"/>
      <c r="N107" s="148" t="s">
        <v>41</v>
      </c>
      <c r="O107" s="147"/>
      <c r="P107" s="147"/>
      <c r="Q107" s="147"/>
      <c r="R107" s="147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9" t="s">
        <v>110</v>
      </c>
      <c r="AZ107" s="147"/>
      <c r="BA107" s="147"/>
      <c r="BB107" s="147"/>
      <c r="BC107" s="147"/>
      <c r="BD107" s="147"/>
      <c r="BE107" s="150">
        <f t="shared" si="0"/>
        <v>0</v>
      </c>
      <c r="BF107" s="150">
        <f t="shared" si="1"/>
        <v>0</v>
      </c>
      <c r="BG107" s="150">
        <f t="shared" si="2"/>
        <v>0</v>
      </c>
      <c r="BH107" s="150">
        <f t="shared" si="3"/>
        <v>0</v>
      </c>
      <c r="BI107" s="150">
        <f t="shared" si="4"/>
        <v>0</v>
      </c>
      <c r="BJ107" s="149" t="s">
        <v>111</v>
      </c>
      <c r="BK107" s="147"/>
      <c r="BL107" s="147"/>
      <c r="BM107" s="147"/>
    </row>
    <row r="108" spans="1:65" s="2" customFormat="1" ht="18" customHeight="1">
      <c r="A108" s="31"/>
      <c r="B108" s="144"/>
      <c r="C108" s="103"/>
      <c r="D108" s="217" t="s">
        <v>113</v>
      </c>
      <c r="E108" s="239"/>
      <c r="F108" s="239"/>
      <c r="G108" s="103"/>
      <c r="H108" s="103"/>
      <c r="I108" s="103"/>
      <c r="J108" s="89">
        <v>0</v>
      </c>
      <c r="K108" s="103"/>
      <c r="L108" s="146"/>
      <c r="M108" s="147"/>
      <c r="N108" s="148" t="s">
        <v>41</v>
      </c>
      <c r="O108" s="147"/>
      <c r="P108" s="147"/>
      <c r="Q108" s="147"/>
      <c r="R108" s="147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9" t="s">
        <v>110</v>
      </c>
      <c r="AZ108" s="147"/>
      <c r="BA108" s="147"/>
      <c r="BB108" s="147"/>
      <c r="BC108" s="147"/>
      <c r="BD108" s="147"/>
      <c r="BE108" s="150">
        <f t="shared" si="0"/>
        <v>0</v>
      </c>
      <c r="BF108" s="150">
        <f t="shared" si="1"/>
        <v>0</v>
      </c>
      <c r="BG108" s="150">
        <f t="shared" si="2"/>
        <v>0</v>
      </c>
      <c r="BH108" s="150">
        <f t="shared" si="3"/>
        <v>0</v>
      </c>
      <c r="BI108" s="150">
        <f t="shared" si="4"/>
        <v>0</v>
      </c>
      <c r="BJ108" s="149" t="s">
        <v>111</v>
      </c>
      <c r="BK108" s="147"/>
      <c r="BL108" s="147"/>
      <c r="BM108" s="147"/>
    </row>
    <row r="109" spans="1:65" s="2" customFormat="1" ht="18" customHeight="1">
      <c r="A109" s="31"/>
      <c r="B109" s="144"/>
      <c r="C109" s="103"/>
      <c r="D109" s="217" t="s">
        <v>114</v>
      </c>
      <c r="E109" s="239"/>
      <c r="F109" s="239"/>
      <c r="G109" s="103"/>
      <c r="H109" s="103"/>
      <c r="I109" s="103"/>
      <c r="J109" s="89">
        <v>0</v>
      </c>
      <c r="K109" s="103"/>
      <c r="L109" s="146"/>
      <c r="M109" s="147"/>
      <c r="N109" s="148" t="s">
        <v>41</v>
      </c>
      <c r="O109" s="147"/>
      <c r="P109" s="147"/>
      <c r="Q109" s="147"/>
      <c r="R109" s="147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9" t="s">
        <v>110</v>
      </c>
      <c r="AZ109" s="147"/>
      <c r="BA109" s="147"/>
      <c r="BB109" s="147"/>
      <c r="BC109" s="147"/>
      <c r="BD109" s="147"/>
      <c r="BE109" s="150">
        <f t="shared" si="0"/>
        <v>0</v>
      </c>
      <c r="BF109" s="150">
        <f t="shared" si="1"/>
        <v>0</v>
      </c>
      <c r="BG109" s="150">
        <f t="shared" si="2"/>
        <v>0</v>
      </c>
      <c r="BH109" s="150">
        <f t="shared" si="3"/>
        <v>0</v>
      </c>
      <c r="BI109" s="150">
        <f t="shared" si="4"/>
        <v>0</v>
      </c>
      <c r="BJ109" s="149" t="s">
        <v>111</v>
      </c>
      <c r="BK109" s="147"/>
      <c r="BL109" s="147"/>
      <c r="BM109" s="147"/>
    </row>
    <row r="110" spans="1:65" s="2" customFormat="1" ht="18" customHeight="1">
      <c r="A110" s="31"/>
      <c r="B110" s="144"/>
      <c r="C110" s="103"/>
      <c r="D110" s="217" t="s">
        <v>115</v>
      </c>
      <c r="E110" s="239"/>
      <c r="F110" s="239"/>
      <c r="G110" s="103"/>
      <c r="H110" s="103"/>
      <c r="I110" s="103"/>
      <c r="J110" s="89">
        <v>0</v>
      </c>
      <c r="K110" s="103"/>
      <c r="L110" s="146"/>
      <c r="M110" s="147"/>
      <c r="N110" s="148" t="s">
        <v>41</v>
      </c>
      <c r="O110" s="147"/>
      <c r="P110" s="147"/>
      <c r="Q110" s="147"/>
      <c r="R110" s="147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9" t="s">
        <v>110</v>
      </c>
      <c r="AZ110" s="147"/>
      <c r="BA110" s="147"/>
      <c r="BB110" s="147"/>
      <c r="BC110" s="147"/>
      <c r="BD110" s="147"/>
      <c r="BE110" s="150">
        <f t="shared" si="0"/>
        <v>0</v>
      </c>
      <c r="BF110" s="150">
        <f t="shared" si="1"/>
        <v>0</v>
      </c>
      <c r="BG110" s="150">
        <f t="shared" si="2"/>
        <v>0</v>
      </c>
      <c r="BH110" s="150">
        <f t="shared" si="3"/>
        <v>0</v>
      </c>
      <c r="BI110" s="150">
        <f t="shared" si="4"/>
        <v>0</v>
      </c>
      <c r="BJ110" s="149" t="s">
        <v>111</v>
      </c>
      <c r="BK110" s="147"/>
      <c r="BL110" s="147"/>
      <c r="BM110" s="147"/>
    </row>
    <row r="111" spans="1:65" s="2" customFormat="1" ht="18" customHeight="1">
      <c r="A111" s="31"/>
      <c r="B111" s="144"/>
      <c r="C111" s="103"/>
      <c r="D111" s="145" t="s">
        <v>116</v>
      </c>
      <c r="E111" s="103"/>
      <c r="F111" s="103"/>
      <c r="G111" s="103"/>
      <c r="H111" s="103"/>
      <c r="I111" s="103"/>
      <c r="J111" s="89">
        <f>ROUND(J30*T111,2)</f>
        <v>0</v>
      </c>
      <c r="K111" s="103"/>
      <c r="L111" s="146"/>
      <c r="M111" s="147"/>
      <c r="N111" s="148" t="s">
        <v>41</v>
      </c>
      <c r="O111" s="147"/>
      <c r="P111" s="147"/>
      <c r="Q111" s="147"/>
      <c r="R111" s="147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9" t="s">
        <v>117</v>
      </c>
      <c r="AZ111" s="147"/>
      <c r="BA111" s="147"/>
      <c r="BB111" s="147"/>
      <c r="BC111" s="147"/>
      <c r="BD111" s="147"/>
      <c r="BE111" s="150">
        <f t="shared" si="0"/>
        <v>0</v>
      </c>
      <c r="BF111" s="150">
        <f t="shared" si="1"/>
        <v>0</v>
      </c>
      <c r="BG111" s="150">
        <f t="shared" si="2"/>
        <v>0</v>
      </c>
      <c r="BH111" s="150">
        <f t="shared" si="3"/>
        <v>0</v>
      </c>
      <c r="BI111" s="150">
        <f t="shared" si="4"/>
        <v>0</v>
      </c>
      <c r="BJ111" s="149" t="s">
        <v>111</v>
      </c>
      <c r="BK111" s="147"/>
      <c r="BL111" s="147"/>
      <c r="BM111" s="147"/>
    </row>
    <row r="112" spans="1:65" s="2" customFormat="1">
      <c r="A112" s="31"/>
      <c r="B112" s="32"/>
      <c r="C112" s="31"/>
      <c r="D112" s="31"/>
      <c r="E112" s="31"/>
      <c r="F112" s="31"/>
      <c r="G112" s="31"/>
      <c r="H112" s="31"/>
      <c r="I112" s="103"/>
      <c r="J112" s="31"/>
      <c r="K112" s="31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29.25" customHeight="1">
      <c r="A113" s="31"/>
      <c r="B113" s="32"/>
      <c r="C113" s="97" t="s">
        <v>93</v>
      </c>
      <c r="D113" s="98"/>
      <c r="E113" s="98"/>
      <c r="F113" s="98"/>
      <c r="G113" s="98"/>
      <c r="H113" s="98"/>
      <c r="I113" s="129"/>
      <c r="J113" s="99">
        <f>ROUND(J96+J105,2)</f>
        <v>0</v>
      </c>
      <c r="K113" s="98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6.95" customHeight="1">
      <c r="A114" s="31"/>
      <c r="B114" s="46"/>
      <c r="C114" s="47"/>
      <c r="D114" s="47"/>
      <c r="E114" s="47"/>
      <c r="F114" s="47"/>
      <c r="G114" s="47"/>
      <c r="H114" s="47"/>
      <c r="I114" s="126"/>
      <c r="J114" s="47"/>
      <c r="K114" s="47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8" spans="1:31" s="2" customFormat="1" ht="6.95" customHeight="1">
      <c r="A118" s="31"/>
      <c r="B118" s="48"/>
      <c r="C118" s="49"/>
      <c r="D118" s="49"/>
      <c r="E118" s="49"/>
      <c r="F118" s="49"/>
      <c r="G118" s="49"/>
      <c r="H118" s="49"/>
      <c r="I118" s="127"/>
      <c r="J118" s="49"/>
      <c r="K118" s="49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24.95" customHeight="1">
      <c r="A119" s="31"/>
      <c r="B119" s="32"/>
      <c r="C119" s="18" t="s">
        <v>118</v>
      </c>
      <c r="D119" s="31"/>
      <c r="E119" s="31"/>
      <c r="F119" s="31"/>
      <c r="G119" s="31"/>
      <c r="H119" s="31"/>
      <c r="I119" s="103"/>
      <c r="J119" s="31"/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6.95" customHeight="1">
      <c r="A120" s="31"/>
      <c r="B120" s="32"/>
      <c r="C120" s="31"/>
      <c r="D120" s="31"/>
      <c r="E120" s="31"/>
      <c r="F120" s="31"/>
      <c r="G120" s="31"/>
      <c r="H120" s="31"/>
      <c r="I120" s="103"/>
      <c r="J120" s="31"/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2" customHeight="1">
      <c r="A121" s="31"/>
      <c r="B121" s="32"/>
      <c r="C121" s="24" t="s">
        <v>15</v>
      </c>
      <c r="D121" s="31"/>
      <c r="E121" s="31"/>
      <c r="F121" s="31"/>
      <c r="G121" s="31"/>
      <c r="H121" s="31"/>
      <c r="I121" s="103"/>
      <c r="J121" s="31"/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6.5" customHeight="1">
      <c r="A122" s="31"/>
      <c r="B122" s="32"/>
      <c r="C122" s="31"/>
      <c r="D122" s="31"/>
      <c r="E122" s="240" t="str">
        <f>E7</f>
        <v>HOTELOVÁ AKADÉMIA SPIŠSKÁ NOVÁ VES</v>
      </c>
      <c r="F122" s="241"/>
      <c r="G122" s="241"/>
      <c r="H122" s="241"/>
      <c r="I122" s="103"/>
      <c r="J122" s="31"/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4" t="s">
        <v>95</v>
      </c>
      <c r="D123" s="31"/>
      <c r="E123" s="31"/>
      <c r="F123" s="31"/>
      <c r="G123" s="31"/>
      <c r="H123" s="31"/>
      <c r="I123" s="103"/>
      <c r="J123" s="31"/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6.5" customHeight="1">
      <c r="A124" s="31"/>
      <c r="B124" s="32"/>
      <c r="C124" s="31"/>
      <c r="D124" s="31"/>
      <c r="E124" s="230" t="str">
        <f>E9</f>
        <v>01 - Oprava fasády školy - dvorová časť A, B, C</v>
      </c>
      <c r="F124" s="242"/>
      <c r="G124" s="242"/>
      <c r="H124" s="242"/>
      <c r="I124" s="103"/>
      <c r="J124" s="31"/>
      <c r="K124" s="31"/>
      <c r="L124" s="4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5" customHeight="1">
      <c r="A125" s="31"/>
      <c r="B125" s="32"/>
      <c r="C125" s="31"/>
      <c r="D125" s="31"/>
      <c r="E125" s="31"/>
      <c r="F125" s="31"/>
      <c r="G125" s="31"/>
      <c r="H125" s="31"/>
      <c r="I125" s="103"/>
      <c r="J125" s="31"/>
      <c r="K125" s="31"/>
      <c r="L125" s="4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2" customHeight="1">
      <c r="A126" s="31"/>
      <c r="B126" s="32"/>
      <c r="C126" s="24" t="s">
        <v>19</v>
      </c>
      <c r="D126" s="31"/>
      <c r="E126" s="31"/>
      <c r="F126" s="22" t="str">
        <f>F12</f>
        <v>Spišská Nová Ves</v>
      </c>
      <c r="G126" s="31"/>
      <c r="H126" s="31"/>
      <c r="I126" s="104" t="s">
        <v>21</v>
      </c>
      <c r="J126" s="54">
        <f>IF(J12="","",J12)</f>
        <v>44036</v>
      </c>
      <c r="K126" s="31"/>
      <c r="L126" s="4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6.95" customHeight="1">
      <c r="A127" s="31"/>
      <c r="B127" s="32"/>
      <c r="C127" s="31"/>
      <c r="D127" s="31"/>
      <c r="E127" s="31"/>
      <c r="F127" s="31"/>
      <c r="G127" s="31"/>
      <c r="H127" s="31"/>
      <c r="I127" s="103"/>
      <c r="J127" s="31"/>
      <c r="K127" s="31"/>
      <c r="L127" s="4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5.2" customHeight="1">
      <c r="A128" s="31"/>
      <c r="B128" s="32"/>
      <c r="C128" s="24" t="s">
        <v>22</v>
      </c>
      <c r="D128" s="31"/>
      <c r="E128" s="31"/>
      <c r="F128" s="22" t="str">
        <f>E15</f>
        <v>Hotelová akadémia Spišská Nová Ves</v>
      </c>
      <c r="G128" s="31"/>
      <c r="H128" s="31"/>
      <c r="I128" s="104" t="s">
        <v>28</v>
      </c>
      <c r="J128" s="27" t="str">
        <f>E21</f>
        <v xml:space="preserve"> </v>
      </c>
      <c r="K128" s="31"/>
      <c r="L128" s="4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5.2" customHeight="1">
      <c r="A129" s="31"/>
      <c r="B129" s="32"/>
      <c r="C129" s="24" t="s">
        <v>26</v>
      </c>
      <c r="D129" s="31"/>
      <c r="E129" s="31"/>
      <c r="F129" s="22" t="str">
        <f>IF(E18="","",E18)</f>
        <v>Vyplň údaj</v>
      </c>
      <c r="G129" s="31"/>
      <c r="H129" s="31"/>
      <c r="I129" s="104" t="s">
        <v>31</v>
      </c>
      <c r="J129" s="27" t="str">
        <f>E24</f>
        <v xml:space="preserve"> </v>
      </c>
      <c r="K129" s="31"/>
      <c r="L129" s="4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0.35" customHeight="1">
      <c r="A130" s="31"/>
      <c r="B130" s="32"/>
      <c r="C130" s="31"/>
      <c r="D130" s="31"/>
      <c r="E130" s="31"/>
      <c r="F130" s="31"/>
      <c r="G130" s="31"/>
      <c r="H130" s="31"/>
      <c r="I130" s="103"/>
      <c r="J130" s="31"/>
      <c r="K130" s="31"/>
      <c r="L130" s="4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11" customFormat="1" ht="29.25" customHeight="1">
      <c r="A131" s="151"/>
      <c r="B131" s="152"/>
      <c r="C131" s="153" t="s">
        <v>119</v>
      </c>
      <c r="D131" s="154" t="s">
        <v>60</v>
      </c>
      <c r="E131" s="154" t="s">
        <v>56</v>
      </c>
      <c r="F131" s="154" t="s">
        <v>57</v>
      </c>
      <c r="G131" s="154" t="s">
        <v>120</v>
      </c>
      <c r="H131" s="154" t="s">
        <v>121</v>
      </c>
      <c r="I131" s="155" t="s">
        <v>122</v>
      </c>
      <c r="J131" s="156" t="s">
        <v>99</v>
      </c>
      <c r="K131" s="157" t="s">
        <v>123</v>
      </c>
      <c r="L131" s="158"/>
      <c r="M131" s="61" t="s">
        <v>1</v>
      </c>
      <c r="N131" s="62" t="s">
        <v>39</v>
      </c>
      <c r="O131" s="62" t="s">
        <v>124</v>
      </c>
      <c r="P131" s="62" t="s">
        <v>125</v>
      </c>
      <c r="Q131" s="62" t="s">
        <v>126</v>
      </c>
      <c r="R131" s="62" t="s">
        <v>127</v>
      </c>
      <c r="S131" s="62" t="s">
        <v>128</v>
      </c>
      <c r="T131" s="63" t="s">
        <v>129</v>
      </c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</row>
    <row r="132" spans="1:65" s="2" customFormat="1" ht="22.9" customHeight="1">
      <c r="A132" s="31"/>
      <c r="B132" s="32"/>
      <c r="C132" s="68" t="s">
        <v>96</v>
      </c>
      <c r="D132" s="31"/>
      <c r="E132" s="31"/>
      <c r="F132" s="31"/>
      <c r="G132" s="31"/>
      <c r="H132" s="31"/>
      <c r="I132" s="103"/>
      <c r="J132" s="159">
        <f>BK132</f>
        <v>0</v>
      </c>
      <c r="K132" s="31"/>
      <c r="L132" s="32"/>
      <c r="M132" s="64"/>
      <c r="N132" s="55"/>
      <c r="O132" s="65"/>
      <c r="P132" s="160">
        <f>P133+P170</f>
        <v>0</v>
      </c>
      <c r="Q132" s="65"/>
      <c r="R132" s="160">
        <f>R133+R170</f>
        <v>63.091280659999995</v>
      </c>
      <c r="S132" s="65"/>
      <c r="T132" s="161">
        <f>T133+T170</f>
        <v>3.6463700000000001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T132" s="14" t="s">
        <v>74</v>
      </c>
      <c r="AU132" s="14" t="s">
        <v>101</v>
      </c>
      <c r="BK132" s="162">
        <f>BK133+BK170</f>
        <v>0</v>
      </c>
    </row>
    <row r="133" spans="1:65" s="12" customFormat="1" ht="25.9" customHeight="1">
      <c r="B133" s="163"/>
      <c r="D133" s="164" t="s">
        <v>74</v>
      </c>
      <c r="E133" s="165" t="s">
        <v>130</v>
      </c>
      <c r="F133" s="165" t="s">
        <v>131</v>
      </c>
      <c r="I133" s="166"/>
      <c r="J133" s="167">
        <f>BK133</f>
        <v>0</v>
      </c>
      <c r="L133" s="163"/>
      <c r="M133" s="168"/>
      <c r="N133" s="169"/>
      <c r="O133" s="169"/>
      <c r="P133" s="170">
        <f>P134+P149+P168</f>
        <v>0</v>
      </c>
      <c r="Q133" s="169"/>
      <c r="R133" s="170">
        <f>R134+R149+R168</f>
        <v>63.084052339999992</v>
      </c>
      <c r="S133" s="169"/>
      <c r="T133" s="171">
        <f>T134+T149+T168</f>
        <v>3.6463700000000001</v>
      </c>
      <c r="AR133" s="164" t="s">
        <v>83</v>
      </c>
      <c r="AT133" s="172" t="s">
        <v>74</v>
      </c>
      <c r="AU133" s="172" t="s">
        <v>75</v>
      </c>
      <c r="AY133" s="164" t="s">
        <v>132</v>
      </c>
      <c r="BK133" s="173">
        <f>BK134+BK149+BK168</f>
        <v>0</v>
      </c>
    </row>
    <row r="134" spans="1:65" s="12" customFormat="1" ht="22.9" customHeight="1">
      <c r="B134" s="163"/>
      <c r="D134" s="164" t="s">
        <v>74</v>
      </c>
      <c r="E134" s="174" t="s">
        <v>133</v>
      </c>
      <c r="F134" s="174" t="s">
        <v>134</v>
      </c>
      <c r="I134" s="166"/>
      <c r="J134" s="175">
        <f>BK134</f>
        <v>0</v>
      </c>
      <c r="L134" s="163"/>
      <c r="M134" s="168"/>
      <c r="N134" s="169"/>
      <c r="O134" s="169"/>
      <c r="P134" s="170">
        <f>SUM(P135:P148)</f>
        <v>0</v>
      </c>
      <c r="Q134" s="169"/>
      <c r="R134" s="170">
        <f>SUM(R135:R148)</f>
        <v>8.786753629999998</v>
      </c>
      <c r="S134" s="169"/>
      <c r="T134" s="171">
        <f>SUM(T135:T148)</f>
        <v>0</v>
      </c>
      <c r="AR134" s="164" t="s">
        <v>83</v>
      </c>
      <c r="AT134" s="172" t="s">
        <v>74</v>
      </c>
      <c r="AU134" s="172" t="s">
        <v>83</v>
      </c>
      <c r="AY134" s="164" t="s">
        <v>132</v>
      </c>
      <c r="BK134" s="173">
        <f>SUM(BK135:BK148)</f>
        <v>0</v>
      </c>
    </row>
    <row r="135" spans="1:65" s="2" customFormat="1" ht="16.5" customHeight="1">
      <c r="A135" s="31"/>
      <c r="B135" s="144"/>
      <c r="C135" s="176" t="s">
        <v>83</v>
      </c>
      <c r="D135" s="176" t="s">
        <v>135</v>
      </c>
      <c r="E135" s="177" t="s">
        <v>136</v>
      </c>
      <c r="F135" s="178" t="s">
        <v>137</v>
      </c>
      <c r="G135" s="179" t="s">
        <v>138</v>
      </c>
      <c r="H135" s="180">
        <v>729.274</v>
      </c>
      <c r="I135" s="181"/>
      <c r="J135" s="182">
        <f t="shared" ref="J135:J148" si="5">ROUND(I135*H135,2)</f>
        <v>0</v>
      </c>
      <c r="K135" s="183"/>
      <c r="L135" s="32"/>
      <c r="M135" s="184" t="s">
        <v>1</v>
      </c>
      <c r="N135" s="185" t="s">
        <v>41</v>
      </c>
      <c r="O135" s="57"/>
      <c r="P135" s="186">
        <f t="shared" ref="P135:P148" si="6">O135*H135</f>
        <v>0</v>
      </c>
      <c r="Q135" s="186">
        <v>4.0000000000000003E-5</v>
      </c>
      <c r="R135" s="186">
        <f t="shared" ref="R135:R148" si="7">Q135*H135</f>
        <v>2.9170960000000003E-2</v>
      </c>
      <c r="S135" s="186">
        <v>0</v>
      </c>
      <c r="T135" s="187">
        <f t="shared" ref="T135:T148" si="8"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88" t="s">
        <v>139</v>
      </c>
      <c r="AT135" s="188" t="s">
        <v>135</v>
      </c>
      <c r="AU135" s="188" t="s">
        <v>111</v>
      </c>
      <c r="AY135" s="14" t="s">
        <v>132</v>
      </c>
      <c r="BE135" s="93">
        <f t="shared" ref="BE135:BE148" si="9">IF(N135="základná",J135,0)</f>
        <v>0</v>
      </c>
      <c r="BF135" s="93">
        <f t="shared" ref="BF135:BF148" si="10">IF(N135="znížená",J135,0)</f>
        <v>0</v>
      </c>
      <c r="BG135" s="93">
        <f t="shared" ref="BG135:BG148" si="11">IF(N135="zákl. prenesená",J135,0)</f>
        <v>0</v>
      </c>
      <c r="BH135" s="93">
        <f t="shared" ref="BH135:BH148" si="12">IF(N135="zníž. prenesená",J135,0)</f>
        <v>0</v>
      </c>
      <c r="BI135" s="93">
        <f t="shared" ref="BI135:BI148" si="13">IF(N135="nulová",J135,0)</f>
        <v>0</v>
      </c>
      <c r="BJ135" s="14" t="s">
        <v>111</v>
      </c>
      <c r="BK135" s="93">
        <f t="shared" ref="BK135:BK148" si="14">ROUND(I135*H135,2)</f>
        <v>0</v>
      </c>
      <c r="BL135" s="14" t="s">
        <v>139</v>
      </c>
      <c r="BM135" s="188" t="s">
        <v>140</v>
      </c>
    </row>
    <row r="136" spans="1:65" s="2" customFormat="1" ht="16.5" customHeight="1">
      <c r="A136" s="31"/>
      <c r="B136" s="144"/>
      <c r="C136" s="176" t="s">
        <v>111</v>
      </c>
      <c r="D136" s="176" t="s">
        <v>135</v>
      </c>
      <c r="E136" s="177" t="s">
        <v>141</v>
      </c>
      <c r="F136" s="178" t="s">
        <v>142</v>
      </c>
      <c r="G136" s="179" t="s">
        <v>138</v>
      </c>
      <c r="H136" s="180">
        <v>729.274</v>
      </c>
      <c r="I136" s="181"/>
      <c r="J136" s="182">
        <f t="shared" si="5"/>
        <v>0</v>
      </c>
      <c r="K136" s="183"/>
      <c r="L136" s="32"/>
      <c r="M136" s="184" t="s">
        <v>1</v>
      </c>
      <c r="N136" s="185" t="s">
        <v>41</v>
      </c>
      <c r="O136" s="57"/>
      <c r="P136" s="186">
        <f t="shared" si="6"/>
        <v>0</v>
      </c>
      <c r="Q136" s="186">
        <v>0</v>
      </c>
      <c r="R136" s="186">
        <f t="shared" si="7"/>
        <v>0</v>
      </c>
      <c r="S136" s="186">
        <v>0</v>
      </c>
      <c r="T136" s="187">
        <f t="shared" si="8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88" t="s">
        <v>139</v>
      </c>
      <c r="AT136" s="188" t="s">
        <v>135</v>
      </c>
      <c r="AU136" s="188" t="s">
        <v>111</v>
      </c>
      <c r="AY136" s="14" t="s">
        <v>132</v>
      </c>
      <c r="BE136" s="93">
        <f t="shared" si="9"/>
        <v>0</v>
      </c>
      <c r="BF136" s="93">
        <f t="shared" si="10"/>
        <v>0</v>
      </c>
      <c r="BG136" s="93">
        <f t="shared" si="11"/>
        <v>0</v>
      </c>
      <c r="BH136" s="93">
        <f t="shared" si="12"/>
        <v>0</v>
      </c>
      <c r="BI136" s="93">
        <f t="shared" si="13"/>
        <v>0</v>
      </c>
      <c r="BJ136" s="14" t="s">
        <v>111</v>
      </c>
      <c r="BK136" s="93">
        <f t="shared" si="14"/>
        <v>0</v>
      </c>
      <c r="BL136" s="14" t="s">
        <v>139</v>
      </c>
      <c r="BM136" s="188" t="s">
        <v>143</v>
      </c>
    </row>
    <row r="137" spans="1:65" s="2" customFormat="1" ht="33" customHeight="1">
      <c r="A137" s="31"/>
      <c r="B137" s="144"/>
      <c r="C137" s="176" t="s">
        <v>144</v>
      </c>
      <c r="D137" s="176" t="s">
        <v>135</v>
      </c>
      <c r="E137" s="177" t="s">
        <v>145</v>
      </c>
      <c r="F137" s="178" t="s">
        <v>146</v>
      </c>
      <c r="G137" s="179" t="s">
        <v>138</v>
      </c>
      <c r="H137" s="180">
        <v>214.714</v>
      </c>
      <c r="I137" s="181"/>
      <c r="J137" s="182">
        <f t="shared" si="5"/>
        <v>0</v>
      </c>
      <c r="K137" s="183"/>
      <c r="L137" s="32"/>
      <c r="M137" s="184" t="s">
        <v>1</v>
      </c>
      <c r="N137" s="185" t="s">
        <v>41</v>
      </c>
      <c r="O137" s="57"/>
      <c r="P137" s="186">
        <f t="shared" si="6"/>
        <v>0</v>
      </c>
      <c r="Q137" s="186">
        <v>1.9000000000000001E-4</v>
      </c>
      <c r="R137" s="186">
        <f t="shared" si="7"/>
        <v>4.0795660000000004E-2</v>
      </c>
      <c r="S137" s="186">
        <v>0</v>
      </c>
      <c r="T137" s="187">
        <f t="shared" si="8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88" t="s">
        <v>139</v>
      </c>
      <c r="AT137" s="188" t="s">
        <v>135</v>
      </c>
      <c r="AU137" s="188" t="s">
        <v>111</v>
      </c>
      <c r="AY137" s="14" t="s">
        <v>132</v>
      </c>
      <c r="BE137" s="93">
        <f t="shared" si="9"/>
        <v>0</v>
      </c>
      <c r="BF137" s="93">
        <f t="shared" si="10"/>
        <v>0</v>
      </c>
      <c r="BG137" s="93">
        <f t="shared" si="11"/>
        <v>0</v>
      </c>
      <c r="BH137" s="93">
        <f t="shared" si="12"/>
        <v>0</v>
      </c>
      <c r="BI137" s="93">
        <f t="shared" si="13"/>
        <v>0</v>
      </c>
      <c r="BJ137" s="14" t="s">
        <v>111</v>
      </c>
      <c r="BK137" s="93">
        <f t="shared" si="14"/>
        <v>0</v>
      </c>
      <c r="BL137" s="14" t="s">
        <v>139</v>
      </c>
      <c r="BM137" s="188" t="s">
        <v>147</v>
      </c>
    </row>
    <row r="138" spans="1:65" s="2" customFormat="1" ht="21.75" customHeight="1">
      <c r="A138" s="31"/>
      <c r="B138" s="144"/>
      <c r="C138" s="176" t="s">
        <v>139</v>
      </c>
      <c r="D138" s="176" t="s">
        <v>135</v>
      </c>
      <c r="E138" s="177" t="s">
        <v>148</v>
      </c>
      <c r="F138" s="178" t="s">
        <v>149</v>
      </c>
      <c r="G138" s="179" t="s">
        <v>138</v>
      </c>
      <c r="H138" s="180">
        <v>729.274</v>
      </c>
      <c r="I138" s="181"/>
      <c r="J138" s="182">
        <f t="shared" si="5"/>
        <v>0</v>
      </c>
      <c r="K138" s="183"/>
      <c r="L138" s="32"/>
      <c r="M138" s="184" t="s">
        <v>1</v>
      </c>
      <c r="N138" s="185" t="s">
        <v>41</v>
      </c>
      <c r="O138" s="57"/>
      <c r="P138" s="186">
        <f t="shared" si="6"/>
        <v>0</v>
      </c>
      <c r="Q138" s="186">
        <v>8.6599999999999993E-3</v>
      </c>
      <c r="R138" s="186">
        <f t="shared" si="7"/>
        <v>6.3155128399999994</v>
      </c>
      <c r="S138" s="186">
        <v>0</v>
      </c>
      <c r="T138" s="187">
        <f t="shared" si="8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88" t="s">
        <v>139</v>
      </c>
      <c r="AT138" s="188" t="s">
        <v>135</v>
      </c>
      <c r="AU138" s="188" t="s">
        <v>111</v>
      </c>
      <c r="AY138" s="14" t="s">
        <v>132</v>
      </c>
      <c r="BE138" s="93">
        <f t="shared" si="9"/>
        <v>0</v>
      </c>
      <c r="BF138" s="93">
        <f t="shared" si="10"/>
        <v>0</v>
      </c>
      <c r="BG138" s="93">
        <f t="shared" si="11"/>
        <v>0</v>
      </c>
      <c r="BH138" s="93">
        <f t="shared" si="12"/>
        <v>0</v>
      </c>
      <c r="BI138" s="93">
        <f t="shared" si="13"/>
        <v>0</v>
      </c>
      <c r="BJ138" s="14" t="s">
        <v>111</v>
      </c>
      <c r="BK138" s="93">
        <f t="shared" si="14"/>
        <v>0</v>
      </c>
      <c r="BL138" s="14" t="s">
        <v>139</v>
      </c>
      <c r="BM138" s="188" t="s">
        <v>150</v>
      </c>
    </row>
    <row r="139" spans="1:65" s="2" customFormat="1" ht="16.5" customHeight="1">
      <c r="A139" s="31"/>
      <c r="B139" s="144"/>
      <c r="C139" s="176" t="s">
        <v>151</v>
      </c>
      <c r="D139" s="176" t="s">
        <v>135</v>
      </c>
      <c r="E139" s="177" t="s">
        <v>152</v>
      </c>
      <c r="F139" s="178" t="s">
        <v>153</v>
      </c>
      <c r="G139" s="179" t="s">
        <v>154</v>
      </c>
      <c r="H139" s="180">
        <v>4</v>
      </c>
      <c r="I139" s="181"/>
      <c r="J139" s="182">
        <f t="shared" si="5"/>
        <v>0</v>
      </c>
      <c r="K139" s="183"/>
      <c r="L139" s="32"/>
      <c r="M139" s="184" t="s">
        <v>1</v>
      </c>
      <c r="N139" s="185" t="s">
        <v>41</v>
      </c>
      <c r="O139" s="57"/>
      <c r="P139" s="186">
        <f t="shared" si="6"/>
        <v>0</v>
      </c>
      <c r="Q139" s="186">
        <v>3.3E-4</v>
      </c>
      <c r="R139" s="186">
        <f t="shared" si="7"/>
        <v>1.32E-3</v>
      </c>
      <c r="S139" s="186">
        <v>0</v>
      </c>
      <c r="T139" s="187">
        <f t="shared" si="8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88" t="s">
        <v>139</v>
      </c>
      <c r="AT139" s="188" t="s">
        <v>135</v>
      </c>
      <c r="AU139" s="188" t="s">
        <v>111</v>
      </c>
      <c r="AY139" s="14" t="s">
        <v>132</v>
      </c>
      <c r="BE139" s="93">
        <f t="shared" si="9"/>
        <v>0</v>
      </c>
      <c r="BF139" s="93">
        <f t="shared" si="10"/>
        <v>0</v>
      </c>
      <c r="BG139" s="93">
        <f t="shared" si="11"/>
        <v>0</v>
      </c>
      <c r="BH139" s="93">
        <f t="shared" si="12"/>
        <v>0</v>
      </c>
      <c r="BI139" s="93">
        <f t="shared" si="13"/>
        <v>0</v>
      </c>
      <c r="BJ139" s="14" t="s">
        <v>111</v>
      </c>
      <c r="BK139" s="93">
        <f t="shared" si="14"/>
        <v>0</v>
      </c>
      <c r="BL139" s="14" t="s">
        <v>139</v>
      </c>
      <c r="BM139" s="188" t="s">
        <v>155</v>
      </c>
    </row>
    <row r="140" spans="1:65" s="2" customFormat="1" ht="21.75" customHeight="1">
      <c r="A140" s="31"/>
      <c r="B140" s="144"/>
      <c r="C140" s="176" t="s">
        <v>133</v>
      </c>
      <c r="D140" s="176" t="s">
        <v>135</v>
      </c>
      <c r="E140" s="177" t="s">
        <v>156</v>
      </c>
      <c r="F140" s="178" t="s">
        <v>157</v>
      </c>
      <c r="G140" s="179" t="s">
        <v>154</v>
      </c>
      <c r="H140" s="180">
        <v>1</v>
      </c>
      <c r="I140" s="181"/>
      <c r="J140" s="182">
        <f t="shared" si="5"/>
        <v>0</v>
      </c>
      <c r="K140" s="183"/>
      <c r="L140" s="32"/>
      <c r="M140" s="184" t="s">
        <v>1</v>
      </c>
      <c r="N140" s="185" t="s">
        <v>41</v>
      </c>
      <c r="O140" s="57"/>
      <c r="P140" s="186">
        <f t="shared" si="6"/>
        <v>0</v>
      </c>
      <c r="Q140" s="186">
        <v>3.3E-4</v>
      </c>
      <c r="R140" s="186">
        <f t="shared" si="7"/>
        <v>3.3E-4</v>
      </c>
      <c r="S140" s="186">
        <v>0</v>
      </c>
      <c r="T140" s="187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88" t="s">
        <v>139</v>
      </c>
      <c r="AT140" s="188" t="s">
        <v>135</v>
      </c>
      <c r="AU140" s="188" t="s">
        <v>111</v>
      </c>
      <c r="AY140" s="14" t="s">
        <v>132</v>
      </c>
      <c r="BE140" s="93">
        <f t="shared" si="9"/>
        <v>0</v>
      </c>
      <c r="BF140" s="93">
        <f t="shared" si="10"/>
        <v>0</v>
      </c>
      <c r="BG140" s="93">
        <f t="shared" si="11"/>
        <v>0</v>
      </c>
      <c r="BH140" s="93">
        <f t="shared" si="12"/>
        <v>0</v>
      </c>
      <c r="BI140" s="93">
        <f t="shared" si="13"/>
        <v>0</v>
      </c>
      <c r="BJ140" s="14" t="s">
        <v>111</v>
      </c>
      <c r="BK140" s="93">
        <f t="shared" si="14"/>
        <v>0</v>
      </c>
      <c r="BL140" s="14" t="s">
        <v>139</v>
      </c>
      <c r="BM140" s="188" t="s">
        <v>158</v>
      </c>
    </row>
    <row r="141" spans="1:65" s="2" customFormat="1" ht="21.75" customHeight="1">
      <c r="A141" s="31"/>
      <c r="B141" s="144"/>
      <c r="C141" s="176" t="s">
        <v>159</v>
      </c>
      <c r="D141" s="176" t="s">
        <v>135</v>
      </c>
      <c r="E141" s="177" t="s">
        <v>160</v>
      </c>
      <c r="F141" s="178" t="s">
        <v>161</v>
      </c>
      <c r="G141" s="179" t="s">
        <v>154</v>
      </c>
      <c r="H141" s="180">
        <v>1</v>
      </c>
      <c r="I141" s="181"/>
      <c r="J141" s="182">
        <f t="shared" si="5"/>
        <v>0</v>
      </c>
      <c r="K141" s="183"/>
      <c r="L141" s="32"/>
      <c r="M141" s="184" t="s">
        <v>1</v>
      </c>
      <c r="N141" s="185" t="s">
        <v>41</v>
      </c>
      <c r="O141" s="57"/>
      <c r="P141" s="186">
        <f t="shared" si="6"/>
        <v>0</v>
      </c>
      <c r="Q141" s="186">
        <v>3.3E-4</v>
      </c>
      <c r="R141" s="186">
        <f t="shared" si="7"/>
        <v>3.3E-4</v>
      </c>
      <c r="S141" s="186">
        <v>0</v>
      </c>
      <c r="T141" s="187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88" t="s">
        <v>139</v>
      </c>
      <c r="AT141" s="188" t="s">
        <v>135</v>
      </c>
      <c r="AU141" s="188" t="s">
        <v>111</v>
      </c>
      <c r="AY141" s="14" t="s">
        <v>132</v>
      </c>
      <c r="BE141" s="93">
        <f t="shared" si="9"/>
        <v>0</v>
      </c>
      <c r="BF141" s="93">
        <f t="shared" si="10"/>
        <v>0</v>
      </c>
      <c r="BG141" s="93">
        <f t="shared" si="11"/>
        <v>0</v>
      </c>
      <c r="BH141" s="93">
        <f t="shared" si="12"/>
        <v>0</v>
      </c>
      <c r="BI141" s="93">
        <f t="shared" si="13"/>
        <v>0</v>
      </c>
      <c r="BJ141" s="14" t="s">
        <v>111</v>
      </c>
      <c r="BK141" s="93">
        <f t="shared" si="14"/>
        <v>0</v>
      </c>
      <c r="BL141" s="14" t="s">
        <v>139</v>
      </c>
      <c r="BM141" s="188" t="s">
        <v>162</v>
      </c>
    </row>
    <row r="142" spans="1:65" s="2" customFormat="1" ht="21.75" customHeight="1">
      <c r="A142" s="31"/>
      <c r="B142" s="144"/>
      <c r="C142" s="176" t="s">
        <v>163</v>
      </c>
      <c r="D142" s="176" t="s">
        <v>135</v>
      </c>
      <c r="E142" s="177" t="s">
        <v>164</v>
      </c>
      <c r="F142" s="178" t="s">
        <v>165</v>
      </c>
      <c r="G142" s="179" t="s">
        <v>138</v>
      </c>
      <c r="H142" s="180">
        <v>729.274</v>
      </c>
      <c r="I142" s="181"/>
      <c r="J142" s="182">
        <f t="shared" si="5"/>
        <v>0</v>
      </c>
      <c r="K142" s="183"/>
      <c r="L142" s="32"/>
      <c r="M142" s="184" t="s">
        <v>1</v>
      </c>
      <c r="N142" s="185" t="s">
        <v>41</v>
      </c>
      <c r="O142" s="57"/>
      <c r="P142" s="186">
        <f t="shared" si="6"/>
        <v>0</v>
      </c>
      <c r="Q142" s="186">
        <v>2.5999999999999998E-4</v>
      </c>
      <c r="R142" s="186">
        <f t="shared" si="7"/>
        <v>0.18961123999999999</v>
      </c>
      <c r="S142" s="186">
        <v>0</v>
      </c>
      <c r="T142" s="187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88" t="s">
        <v>139</v>
      </c>
      <c r="AT142" s="188" t="s">
        <v>135</v>
      </c>
      <c r="AU142" s="188" t="s">
        <v>111</v>
      </c>
      <c r="AY142" s="14" t="s">
        <v>132</v>
      </c>
      <c r="BE142" s="93">
        <f t="shared" si="9"/>
        <v>0</v>
      </c>
      <c r="BF142" s="93">
        <f t="shared" si="10"/>
        <v>0</v>
      </c>
      <c r="BG142" s="93">
        <f t="shared" si="11"/>
        <v>0</v>
      </c>
      <c r="BH142" s="93">
        <f t="shared" si="12"/>
        <v>0</v>
      </c>
      <c r="BI142" s="93">
        <f t="shared" si="13"/>
        <v>0</v>
      </c>
      <c r="BJ142" s="14" t="s">
        <v>111</v>
      </c>
      <c r="BK142" s="93">
        <f t="shared" si="14"/>
        <v>0</v>
      </c>
      <c r="BL142" s="14" t="s">
        <v>139</v>
      </c>
      <c r="BM142" s="188" t="s">
        <v>166</v>
      </c>
    </row>
    <row r="143" spans="1:65" s="2" customFormat="1" ht="21.75" customHeight="1">
      <c r="A143" s="31"/>
      <c r="B143" s="144"/>
      <c r="C143" s="176" t="s">
        <v>167</v>
      </c>
      <c r="D143" s="176" t="s">
        <v>135</v>
      </c>
      <c r="E143" s="177" t="s">
        <v>168</v>
      </c>
      <c r="F143" s="178" t="s">
        <v>169</v>
      </c>
      <c r="G143" s="179" t="s">
        <v>138</v>
      </c>
      <c r="H143" s="180">
        <v>729.274</v>
      </c>
      <c r="I143" s="181"/>
      <c r="J143" s="182">
        <f t="shared" si="5"/>
        <v>0</v>
      </c>
      <c r="K143" s="183"/>
      <c r="L143" s="32"/>
      <c r="M143" s="184" t="s">
        <v>1</v>
      </c>
      <c r="N143" s="185" t="s">
        <v>41</v>
      </c>
      <c r="O143" s="57"/>
      <c r="P143" s="186">
        <f t="shared" si="6"/>
        <v>0</v>
      </c>
      <c r="Q143" s="186">
        <v>2.9999999999999997E-4</v>
      </c>
      <c r="R143" s="186">
        <f t="shared" si="7"/>
        <v>0.21878219999999998</v>
      </c>
      <c r="S143" s="186">
        <v>0</v>
      </c>
      <c r="T143" s="187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88" t="s">
        <v>139</v>
      </c>
      <c r="AT143" s="188" t="s">
        <v>135</v>
      </c>
      <c r="AU143" s="188" t="s">
        <v>111</v>
      </c>
      <c r="AY143" s="14" t="s">
        <v>132</v>
      </c>
      <c r="BE143" s="93">
        <f t="shared" si="9"/>
        <v>0</v>
      </c>
      <c r="BF143" s="93">
        <f t="shared" si="10"/>
        <v>0</v>
      </c>
      <c r="BG143" s="93">
        <f t="shared" si="11"/>
        <v>0</v>
      </c>
      <c r="BH143" s="93">
        <f t="shared" si="12"/>
        <v>0</v>
      </c>
      <c r="BI143" s="93">
        <f t="shared" si="13"/>
        <v>0</v>
      </c>
      <c r="BJ143" s="14" t="s">
        <v>111</v>
      </c>
      <c r="BK143" s="93">
        <f t="shared" si="14"/>
        <v>0</v>
      </c>
      <c r="BL143" s="14" t="s">
        <v>139</v>
      </c>
      <c r="BM143" s="188" t="s">
        <v>170</v>
      </c>
    </row>
    <row r="144" spans="1:65" s="2" customFormat="1" ht="33" customHeight="1">
      <c r="A144" s="31"/>
      <c r="B144" s="144"/>
      <c r="C144" s="176" t="s">
        <v>171</v>
      </c>
      <c r="D144" s="176" t="s">
        <v>135</v>
      </c>
      <c r="E144" s="177" t="s">
        <v>172</v>
      </c>
      <c r="F144" s="178" t="s">
        <v>173</v>
      </c>
      <c r="G144" s="179" t="s">
        <v>138</v>
      </c>
      <c r="H144" s="180">
        <v>729.274</v>
      </c>
      <c r="I144" s="181"/>
      <c r="J144" s="182">
        <f t="shared" si="5"/>
        <v>0</v>
      </c>
      <c r="K144" s="183"/>
      <c r="L144" s="32"/>
      <c r="M144" s="184" t="s">
        <v>1</v>
      </c>
      <c r="N144" s="185" t="s">
        <v>41</v>
      </c>
      <c r="O144" s="57"/>
      <c r="P144" s="186">
        <f t="shared" si="6"/>
        <v>0</v>
      </c>
      <c r="Q144" s="186">
        <v>3.4000000000000002E-4</v>
      </c>
      <c r="R144" s="186">
        <f t="shared" si="7"/>
        <v>0.24795316000000001</v>
      </c>
      <c r="S144" s="186">
        <v>0</v>
      </c>
      <c r="T144" s="187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88" t="s">
        <v>139</v>
      </c>
      <c r="AT144" s="188" t="s">
        <v>135</v>
      </c>
      <c r="AU144" s="188" t="s">
        <v>111</v>
      </c>
      <c r="AY144" s="14" t="s">
        <v>132</v>
      </c>
      <c r="BE144" s="93">
        <f t="shared" si="9"/>
        <v>0</v>
      </c>
      <c r="BF144" s="93">
        <f t="shared" si="10"/>
        <v>0</v>
      </c>
      <c r="BG144" s="93">
        <f t="shared" si="11"/>
        <v>0</v>
      </c>
      <c r="BH144" s="93">
        <f t="shared" si="12"/>
        <v>0</v>
      </c>
      <c r="BI144" s="93">
        <f t="shared" si="13"/>
        <v>0</v>
      </c>
      <c r="BJ144" s="14" t="s">
        <v>111</v>
      </c>
      <c r="BK144" s="93">
        <f t="shared" si="14"/>
        <v>0</v>
      </c>
      <c r="BL144" s="14" t="s">
        <v>139</v>
      </c>
      <c r="BM144" s="188" t="s">
        <v>174</v>
      </c>
    </row>
    <row r="145" spans="1:65" s="2" customFormat="1" ht="16.5" customHeight="1">
      <c r="A145" s="31"/>
      <c r="B145" s="144"/>
      <c r="C145" s="176" t="s">
        <v>175</v>
      </c>
      <c r="D145" s="176" t="s">
        <v>135</v>
      </c>
      <c r="E145" s="177" t="s">
        <v>176</v>
      </c>
      <c r="F145" s="178" t="s">
        <v>177</v>
      </c>
      <c r="G145" s="179" t="s">
        <v>138</v>
      </c>
      <c r="H145" s="180">
        <v>729.274</v>
      </c>
      <c r="I145" s="181"/>
      <c r="J145" s="182">
        <f t="shared" si="5"/>
        <v>0</v>
      </c>
      <c r="K145" s="183"/>
      <c r="L145" s="32"/>
      <c r="M145" s="184" t="s">
        <v>1</v>
      </c>
      <c r="N145" s="185" t="s">
        <v>41</v>
      </c>
      <c r="O145" s="57"/>
      <c r="P145" s="186">
        <f t="shared" si="6"/>
        <v>0</v>
      </c>
      <c r="Q145" s="186">
        <v>3.3E-4</v>
      </c>
      <c r="R145" s="186">
        <f t="shared" si="7"/>
        <v>0.24066041999999999</v>
      </c>
      <c r="S145" s="186">
        <v>0</v>
      </c>
      <c r="T145" s="187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88" t="s">
        <v>139</v>
      </c>
      <c r="AT145" s="188" t="s">
        <v>135</v>
      </c>
      <c r="AU145" s="188" t="s">
        <v>111</v>
      </c>
      <c r="AY145" s="14" t="s">
        <v>132</v>
      </c>
      <c r="BE145" s="93">
        <f t="shared" si="9"/>
        <v>0</v>
      </c>
      <c r="BF145" s="93">
        <f t="shared" si="10"/>
        <v>0</v>
      </c>
      <c r="BG145" s="93">
        <f t="shared" si="11"/>
        <v>0</v>
      </c>
      <c r="BH145" s="93">
        <f t="shared" si="12"/>
        <v>0</v>
      </c>
      <c r="BI145" s="93">
        <f t="shared" si="13"/>
        <v>0</v>
      </c>
      <c r="BJ145" s="14" t="s">
        <v>111</v>
      </c>
      <c r="BK145" s="93">
        <f t="shared" si="14"/>
        <v>0</v>
      </c>
      <c r="BL145" s="14" t="s">
        <v>139</v>
      </c>
      <c r="BM145" s="188" t="s">
        <v>178</v>
      </c>
    </row>
    <row r="146" spans="1:65" s="2" customFormat="1" ht="21.75" customHeight="1">
      <c r="A146" s="31"/>
      <c r="B146" s="144"/>
      <c r="C146" s="176" t="s">
        <v>179</v>
      </c>
      <c r="D146" s="176" t="s">
        <v>135</v>
      </c>
      <c r="E146" s="177" t="s">
        <v>180</v>
      </c>
      <c r="F146" s="178" t="s">
        <v>181</v>
      </c>
      <c r="G146" s="179" t="s">
        <v>138</v>
      </c>
      <c r="H146" s="180">
        <v>70</v>
      </c>
      <c r="I146" s="181"/>
      <c r="J146" s="182">
        <f t="shared" si="5"/>
        <v>0</v>
      </c>
      <c r="K146" s="183"/>
      <c r="L146" s="32"/>
      <c r="M146" s="184" t="s">
        <v>1</v>
      </c>
      <c r="N146" s="185" t="s">
        <v>41</v>
      </c>
      <c r="O146" s="57"/>
      <c r="P146" s="186">
        <f t="shared" si="6"/>
        <v>0</v>
      </c>
      <c r="Q146" s="186">
        <v>0</v>
      </c>
      <c r="R146" s="186">
        <f t="shared" si="7"/>
        <v>0</v>
      </c>
      <c r="S146" s="186">
        <v>0</v>
      </c>
      <c r="T146" s="187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88" t="s">
        <v>139</v>
      </c>
      <c r="AT146" s="188" t="s">
        <v>135</v>
      </c>
      <c r="AU146" s="188" t="s">
        <v>111</v>
      </c>
      <c r="AY146" s="14" t="s">
        <v>132</v>
      </c>
      <c r="BE146" s="93">
        <f t="shared" si="9"/>
        <v>0</v>
      </c>
      <c r="BF146" s="93">
        <f t="shared" si="10"/>
        <v>0</v>
      </c>
      <c r="BG146" s="93">
        <f t="shared" si="11"/>
        <v>0</v>
      </c>
      <c r="BH146" s="93">
        <f t="shared" si="12"/>
        <v>0</v>
      </c>
      <c r="BI146" s="93">
        <f t="shared" si="13"/>
        <v>0</v>
      </c>
      <c r="BJ146" s="14" t="s">
        <v>111</v>
      </c>
      <c r="BK146" s="93">
        <f t="shared" si="14"/>
        <v>0</v>
      </c>
      <c r="BL146" s="14" t="s">
        <v>139</v>
      </c>
      <c r="BM146" s="188" t="s">
        <v>182</v>
      </c>
    </row>
    <row r="147" spans="1:65" s="2" customFormat="1" ht="16.5" customHeight="1">
      <c r="A147" s="31"/>
      <c r="B147" s="144"/>
      <c r="C147" s="176" t="s">
        <v>183</v>
      </c>
      <c r="D147" s="176" t="s">
        <v>135</v>
      </c>
      <c r="E147" s="177" t="s">
        <v>184</v>
      </c>
      <c r="F147" s="178" t="s">
        <v>185</v>
      </c>
      <c r="G147" s="179" t="s">
        <v>186</v>
      </c>
      <c r="H147" s="180">
        <v>98.655000000000001</v>
      </c>
      <c r="I147" s="181"/>
      <c r="J147" s="182">
        <f t="shared" si="5"/>
        <v>0</v>
      </c>
      <c r="K147" s="183"/>
      <c r="L147" s="32"/>
      <c r="M147" s="184" t="s">
        <v>1</v>
      </c>
      <c r="N147" s="185" t="s">
        <v>41</v>
      </c>
      <c r="O147" s="57"/>
      <c r="P147" s="186">
        <f t="shared" si="6"/>
        <v>0</v>
      </c>
      <c r="Q147" s="186">
        <v>5.2999999999999998E-4</v>
      </c>
      <c r="R147" s="186">
        <f t="shared" si="7"/>
        <v>5.2287149999999998E-2</v>
      </c>
      <c r="S147" s="186">
        <v>0</v>
      </c>
      <c r="T147" s="187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88" t="s">
        <v>139</v>
      </c>
      <c r="AT147" s="188" t="s">
        <v>135</v>
      </c>
      <c r="AU147" s="188" t="s">
        <v>111</v>
      </c>
      <c r="AY147" s="14" t="s">
        <v>132</v>
      </c>
      <c r="BE147" s="93">
        <f t="shared" si="9"/>
        <v>0</v>
      </c>
      <c r="BF147" s="93">
        <f t="shared" si="10"/>
        <v>0</v>
      </c>
      <c r="BG147" s="93">
        <f t="shared" si="11"/>
        <v>0</v>
      </c>
      <c r="BH147" s="93">
        <f t="shared" si="12"/>
        <v>0</v>
      </c>
      <c r="BI147" s="93">
        <f t="shared" si="13"/>
        <v>0</v>
      </c>
      <c r="BJ147" s="14" t="s">
        <v>111</v>
      </c>
      <c r="BK147" s="93">
        <f t="shared" si="14"/>
        <v>0</v>
      </c>
      <c r="BL147" s="14" t="s">
        <v>139</v>
      </c>
      <c r="BM147" s="188" t="s">
        <v>187</v>
      </c>
    </row>
    <row r="148" spans="1:65" s="2" customFormat="1" ht="21.75" customHeight="1">
      <c r="A148" s="31"/>
      <c r="B148" s="144"/>
      <c r="C148" s="176" t="s">
        <v>188</v>
      </c>
      <c r="D148" s="176" t="s">
        <v>135</v>
      </c>
      <c r="E148" s="177" t="s">
        <v>189</v>
      </c>
      <c r="F148" s="178" t="s">
        <v>190</v>
      </c>
      <c r="G148" s="179" t="s">
        <v>154</v>
      </c>
      <c r="H148" s="180">
        <v>1</v>
      </c>
      <c r="I148" s="181"/>
      <c r="J148" s="182">
        <f t="shared" si="5"/>
        <v>0</v>
      </c>
      <c r="K148" s="183"/>
      <c r="L148" s="32"/>
      <c r="M148" s="184" t="s">
        <v>1</v>
      </c>
      <c r="N148" s="185" t="s">
        <v>41</v>
      </c>
      <c r="O148" s="57"/>
      <c r="P148" s="186">
        <f t="shared" si="6"/>
        <v>0</v>
      </c>
      <c r="Q148" s="186">
        <v>1.45</v>
      </c>
      <c r="R148" s="186">
        <f t="shared" si="7"/>
        <v>1.45</v>
      </c>
      <c r="S148" s="186">
        <v>0</v>
      </c>
      <c r="T148" s="187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88" t="s">
        <v>139</v>
      </c>
      <c r="AT148" s="188" t="s">
        <v>135</v>
      </c>
      <c r="AU148" s="188" t="s">
        <v>111</v>
      </c>
      <c r="AY148" s="14" t="s">
        <v>132</v>
      </c>
      <c r="BE148" s="93">
        <f t="shared" si="9"/>
        <v>0</v>
      </c>
      <c r="BF148" s="93">
        <f t="shared" si="10"/>
        <v>0</v>
      </c>
      <c r="BG148" s="93">
        <f t="shared" si="11"/>
        <v>0</v>
      </c>
      <c r="BH148" s="93">
        <f t="shared" si="12"/>
        <v>0</v>
      </c>
      <c r="BI148" s="93">
        <f t="shared" si="13"/>
        <v>0</v>
      </c>
      <c r="BJ148" s="14" t="s">
        <v>111</v>
      </c>
      <c r="BK148" s="93">
        <f t="shared" si="14"/>
        <v>0</v>
      </c>
      <c r="BL148" s="14" t="s">
        <v>139</v>
      </c>
      <c r="BM148" s="188" t="s">
        <v>191</v>
      </c>
    </row>
    <row r="149" spans="1:65" s="12" customFormat="1" ht="22.9" customHeight="1">
      <c r="B149" s="163"/>
      <c r="D149" s="164" t="s">
        <v>74</v>
      </c>
      <c r="E149" s="174" t="s">
        <v>167</v>
      </c>
      <c r="F149" s="174" t="s">
        <v>192</v>
      </c>
      <c r="I149" s="166"/>
      <c r="J149" s="175">
        <f>BK149</f>
        <v>0</v>
      </c>
      <c r="L149" s="163"/>
      <c r="M149" s="168"/>
      <c r="N149" s="169"/>
      <c r="O149" s="169"/>
      <c r="P149" s="170">
        <f>SUM(P150:P167)</f>
        <v>0</v>
      </c>
      <c r="Q149" s="169"/>
      <c r="R149" s="170">
        <f>SUM(R150:R167)</f>
        <v>54.297298709999993</v>
      </c>
      <c r="S149" s="169"/>
      <c r="T149" s="171">
        <f>SUM(T150:T167)</f>
        <v>3.6463700000000001</v>
      </c>
      <c r="AR149" s="164" t="s">
        <v>83</v>
      </c>
      <c r="AT149" s="172" t="s">
        <v>74</v>
      </c>
      <c r="AU149" s="172" t="s">
        <v>83</v>
      </c>
      <c r="AY149" s="164" t="s">
        <v>132</v>
      </c>
      <c r="BK149" s="173">
        <f>SUM(BK150:BK167)</f>
        <v>0</v>
      </c>
    </row>
    <row r="150" spans="1:65" s="2" customFormat="1" ht="16.5" customHeight="1">
      <c r="A150" s="31"/>
      <c r="B150" s="144"/>
      <c r="C150" s="176" t="s">
        <v>193</v>
      </c>
      <c r="D150" s="176" t="s">
        <v>135</v>
      </c>
      <c r="E150" s="177" t="s">
        <v>194</v>
      </c>
      <c r="F150" s="178" t="s">
        <v>195</v>
      </c>
      <c r="G150" s="179" t="s">
        <v>138</v>
      </c>
      <c r="H150" s="180">
        <v>40.200000000000003</v>
      </c>
      <c r="I150" s="181"/>
      <c r="J150" s="182">
        <f t="shared" ref="J150:J167" si="15">ROUND(I150*H150,2)</f>
        <v>0</v>
      </c>
      <c r="K150" s="183"/>
      <c r="L150" s="32"/>
      <c r="M150" s="184" t="s">
        <v>1</v>
      </c>
      <c r="N150" s="185" t="s">
        <v>41</v>
      </c>
      <c r="O150" s="57"/>
      <c r="P150" s="186">
        <f t="shared" ref="P150:P167" si="16">O150*H150</f>
        <v>0</v>
      </c>
      <c r="Q150" s="186">
        <v>0</v>
      </c>
      <c r="R150" s="186">
        <f t="shared" ref="R150:R167" si="17">Q150*H150</f>
        <v>0</v>
      </c>
      <c r="S150" s="186">
        <v>0</v>
      </c>
      <c r="T150" s="187">
        <f t="shared" ref="T150:T167" si="18"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88" t="s">
        <v>139</v>
      </c>
      <c r="AT150" s="188" t="s">
        <v>135</v>
      </c>
      <c r="AU150" s="188" t="s">
        <v>111</v>
      </c>
      <c r="AY150" s="14" t="s">
        <v>132</v>
      </c>
      <c r="BE150" s="93">
        <f t="shared" ref="BE150:BE167" si="19">IF(N150="základná",J150,0)</f>
        <v>0</v>
      </c>
      <c r="BF150" s="93">
        <f t="shared" ref="BF150:BF167" si="20">IF(N150="znížená",J150,0)</f>
        <v>0</v>
      </c>
      <c r="BG150" s="93">
        <f t="shared" ref="BG150:BG167" si="21">IF(N150="zákl. prenesená",J150,0)</f>
        <v>0</v>
      </c>
      <c r="BH150" s="93">
        <f t="shared" ref="BH150:BH167" si="22">IF(N150="zníž. prenesená",J150,0)</f>
        <v>0</v>
      </c>
      <c r="BI150" s="93">
        <f t="shared" ref="BI150:BI167" si="23">IF(N150="nulová",J150,0)</f>
        <v>0</v>
      </c>
      <c r="BJ150" s="14" t="s">
        <v>111</v>
      </c>
      <c r="BK150" s="93">
        <f t="shared" ref="BK150:BK167" si="24">ROUND(I150*H150,2)</f>
        <v>0</v>
      </c>
      <c r="BL150" s="14" t="s">
        <v>139</v>
      </c>
      <c r="BM150" s="188" t="s">
        <v>196</v>
      </c>
    </row>
    <row r="151" spans="1:65" s="2" customFormat="1" ht="33" customHeight="1">
      <c r="A151" s="31"/>
      <c r="B151" s="144"/>
      <c r="C151" s="176" t="s">
        <v>197</v>
      </c>
      <c r="D151" s="176" t="s">
        <v>135</v>
      </c>
      <c r="E151" s="177" t="s">
        <v>198</v>
      </c>
      <c r="F151" s="178" t="s">
        <v>199</v>
      </c>
      <c r="G151" s="179" t="s">
        <v>138</v>
      </c>
      <c r="H151" s="180">
        <v>1102.752</v>
      </c>
      <c r="I151" s="181"/>
      <c r="J151" s="182">
        <f t="shared" si="15"/>
        <v>0</v>
      </c>
      <c r="K151" s="183"/>
      <c r="L151" s="32"/>
      <c r="M151" s="184" t="s">
        <v>1</v>
      </c>
      <c r="N151" s="185" t="s">
        <v>41</v>
      </c>
      <c r="O151" s="57"/>
      <c r="P151" s="186">
        <f t="shared" si="16"/>
        <v>0</v>
      </c>
      <c r="Q151" s="186">
        <v>2.3990000000000001E-2</v>
      </c>
      <c r="R151" s="186">
        <f t="shared" si="17"/>
        <v>26.455020479999998</v>
      </c>
      <c r="S151" s="186">
        <v>0</v>
      </c>
      <c r="T151" s="187">
        <f t="shared" si="1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88" t="s">
        <v>139</v>
      </c>
      <c r="AT151" s="188" t="s">
        <v>135</v>
      </c>
      <c r="AU151" s="188" t="s">
        <v>111</v>
      </c>
      <c r="AY151" s="14" t="s">
        <v>132</v>
      </c>
      <c r="BE151" s="93">
        <f t="shared" si="19"/>
        <v>0</v>
      </c>
      <c r="BF151" s="93">
        <f t="shared" si="20"/>
        <v>0</v>
      </c>
      <c r="BG151" s="93">
        <f t="shared" si="21"/>
        <v>0</v>
      </c>
      <c r="BH151" s="93">
        <f t="shared" si="22"/>
        <v>0</v>
      </c>
      <c r="BI151" s="93">
        <f t="shared" si="23"/>
        <v>0</v>
      </c>
      <c r="BJ151" s="14" t="s">
        <v>111</v>
      </c>
      <c r="BK151" s="93">
        <f t="shared" si="24"/>
        <v>0</v>
      </c>
      <c r="BL151" s="14" t="s">
        <v>139</v>
      </c>
      <c r="BM151" s="188" t="s">
        <v>200</v>
      </c>
    </row>
    <row r="152" spans="1:65" s="2" customFormat="1" ht="33" customHeight="1">
      <c r="A152" s="31"/>
      <c r="B152" s="144"/>
      <c r="C152" s="176" t="s">
        <v>201</v>
      </c>
      <c r="D152" s="176" t="s">
        <v>135</v>
      </c>
      <c r="E152" s="177" t="s">
        <v>202</v>
      </c>
      <c r="F152" s="178" t="s">
        <v>203</v>
      </c>
      <c r="G152" s="179" t="s">
        <v>138</v>
      </c>
      <c r="H152" s="180">
        <v>1102.752</v>
      </c>
      <c r="I152" s="181"/>
      <c r="J152" s="182">
        <f t="shared" si="15"/>
        <v>0</v>
      </c>
      <c r="K152" s="183"/>
      <c r="L152" s="32"/>
      <c r="M152" s="184" t="s">
        <v>1</v>
      </c>
      <c r="N152" s="185" t="s">
        <v>41</v>
      </c>
      <c r="O152" s="57"/>
      <c r="P152" s="186">
        <f t="shared" si="16"/>
        <v>0</v>
      </c>
      <c r="Q152" s="186">
        <v>0</v>
      </c>
      <c r="R152" s="186">
        <f t="shared" si="17"/>
        <v>0</v>
      </c>
      <c r="S152" s="186">
        <v>0</v>
      </c>
      <c r="T152" s="187">
        <f t="shared" si="1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88" t="s">
        <v>139</v>
      </c>
      <c r="AT152" s="188" t="s">
        <v>135</v>
      </c>
      <c r="AU152" s="188" t="s">
        <v>111</v>
      </c>
      <c r="AY152" s="14" t="s">
        <v>132</v>
      </c>
      <c r="BE152" s="93">
        <f t="shared" si="19"/>
        <v>0</v>
      </c>
      <c r="BF152" s="93">
        <f t="shared" si="20"/>
        <v>0</v>
      </c>
      <c r="BG152" s="93">
        <f t="shared" si="21"/>
        <v>0</v>
      </c>
      <c r="BH152" s="93">
        <f t="shared" si="22"/>
        <v>0</v>
      </c>
      <c r="BI152" s="93">
        <f t="shared" si="23"/>
        <v>0</v>
      </c>
      <c r="BJ152" s="14" t="s">
        <v>111</v>
      </c>
      <c r="BK152" s="93">
        <f t="shared" si="24"/>
        <v>0</v>
      </c>
      <c r="BL152" s="14" t="s">
        <v>139</v>
      </c>
      <c r="BM152" s="188" t="s">
        <v>204</v>
      </c>
    </row>
    <row r="153" spans="1:65" s="2" customFormat="1" ht="33" customHeight="1">
      <c r="A153" s="31"/>
      <c r="B153" s="144"/>
      <c r="C153" s="176" t="s">
        <v>205</v>
      </c>
      <c r="D153" s="176" t="s">
        <v>135</v>
      </c>
      <c r="E153" s="177" t="s">
        <v>206</v>
      </c>
      <c r="F153" s="178" t="s">
        <v>207</v>
      </c>
      <c r="G153" s="179" t="s">
        <v>138</v>
      </c>
      <c r="H153" s="180">
        <v>1102.752</v>
      </c>
      <c r="I153" s="181"/>
      <c r="J153" s="182">
        <f t="shared" si="15"/>
        <v>0</v>
      </c>
      <c r="K153" s="183"/>
      <c r="L153" s="32"/>
      <c r="M153" s="184" t="s">
        <v>1</v>
      </c>
      <c r="N153" s="185" t="s">
        <v>41</v>
      </c>
      <c r="O153" s="57"/>
      <c r="P153" s="186">
        <f t="shared" si="16"/>
        <v>0</v>
      </c>
      <c r="Q153" s="186">
        <v>2.3990000000000001E-2</v>
      </c>
      <c r="R153" s="186">
        <f t="shared" si="17"/>
        <v>26.455020479999998</v>
      </c>
      <c r="S153" s="186">
        <v>0</v>
      </c>
      <c r="T153" s="187">
        <f t="shared" si="1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88" t="s">
        <v>139</v>
      </c>
      <c r="AT153" s="188" t="s">
        <v>135</v>
      </c>
      <c r="AU153" s="188" t="s">
        <v>111</v>
      </c>
      <c r="AY153" s="14" t="s">
        <v>132</v>
      </c>
      <c r="BE153" s="93">
        <f t="shared" si="19"/>
        <v>0</v>
      </c>
      <c r="BF153" s="93">
        <f t="shared" si="20"/>
        <v>0</v>
      </c>
      <c r="BG153" s="93">
        <f t="shared" si="21"/>
        <v>0</v>
      </c>
      <c r="BH153" s="93">
        <f t="shared" si="22"/>
        <v>0</v>
      </c>
      <c r="BI153" s="93">
        <f t="shared" si="23"/>
        <v>0</v>
      </c>
      <c r="BJ153" s="14" t="s">
        <v>111</v>
      </c>
      <c r="BK153" s="93">
        <f t="shared" si="24"/>
        <v>0</v>
      </c>
      <c r="BL153" s="14" t="s">
        <v>139</v>
      </c>
      <c r="BM153" s="188" t="s">
        <v>208</v>
      </c>
    </row>
    <row r="154" spans="1:65" s="2" customFormat="1" ht="33" customHeight="1">
      <c r="A154" s="31"/>
      <c r="B154" s="144"/>
      <c r="C154" s="176" t="s">
        <v>209</v>
      </c>
      <c r="D154" s="176" t="s">
        <v>135</v>
      </c>
      <c r="E154" s="177" t="s">
        <v>210</v>
      </c>
      <c r="F154" s="178" t="s">
        <v>211</v>
      </c>
      <c r="G154" s="179" t="s">
        <v>212</v>
      </c>
      <c r="H154" s="180">
        <v>186</v>
      </c>
      <c r="I154" s="181"/>
      <c r="J154" s="182">
        <f t="shared" si="15"/>
        <v>0</v>
      </c>
      <c r="K154" s="183"/>
      <c r="L154" s="32"/>
      <c r="M154" s="184" t="s">
        <v>1</v>
      </c>
      <c r="N154" s="185" t="s">
        <v>41</v>
      </c>
      <c r="O154" s="57"/>
      <c r="P154" s="186">
        <f t="shared" si="16"/>
        <v>0</v>
      </c>
      <c r="Q154" s="186">
        <v>0</v>
      </c>
      <c r="R154" s="186">
        <f t="shared" si="17"/>
        <v>0</v>
      </c>
      <c r="S154" s="186">
        <v>0</v>
      </c>
      <c r="T154" s="187">
        <f t="shared" si="1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88" t="s">
        <v>139</v>
      </c>
      <c r="AT154" s="188" t="s">
        <v>135</v>
      </c>
      <c r="AU154" s="188" t="s">
        <v>111</v>
      </c>
      <c r="AY154" s="14" t="s">
        <v>132</v>
      </c>
      <c r="BE154" s="93">
        <f t="shared" si="19"/>
        <v>0</v>
      </c>
      <c r="BF154" s="93">
        <f t="shared" si="20"/>
        <v>0</v>
      </c>
      <c r="BG154" s="93">
        <f t="shared" si="21"/>
        <v>0</v>
      </c>
      <c r="BH154" s="93">
        <f t="shared" si="22"/>
        <v>0</v>
      </c>
      <c r="BI154" s="93">
        <f t="shared" si="23"/>
        <v>0</v>
      </c>
      <c r="BJ154" s="14" t="s">
        <v>111</v>
      </c>
      <c r="BK154" s="93">
        <f t="shared" si="24"/>
        <v>0</v>
      </c>
      <c r="BL154" s="14" t="s">
        <v>139</v>
      </c>
      <c r="BM154" s="188" t="s">
        <v>213</v>
      </c>
    </row>
    <row r="155" spans="1:65" s="2" customFormat="1" ht="33" customHeight="1">
      <c r="A155" s="31"/>
      <c r="B155" s="144"/>
      <c r="C155" s="176" t="s">
        <v>7</v>
      </c>
      <c r="D155" s="176" t="s">
        <v>135</v>
      </c>
      <c r="E155" s="177" t="s">
        <v>214</v>
      </c>
      <c r="F155" s="178" t="s">
        <v>215</v>
      </c>
      <c r="G155" s="179" t="s">
        <v>212</v>
      </c>
      <c r="H155" s="180">
        <v>186</v>
      </c>
      <c r="I155" s="181"/>
      <c r="J155" s="182">
        <f t="shared" si="15"/>
        <v>0</v>
      </c>
      <c r="K155" s="183"/>
      <c r="L155" s="32"/>
      <c r="M155" s="184" t="s">
        <v>1</v>
      </c>
      <c r="N155" s="185" t="s">
        <v>41</v>
      </c>
      <c r="O155" s="57"/>
      <c r="P155" s="186">
        <f t="shared" si="16"/>
        <v>0</v>
      </c>
      <c r="Q155" s="186">
        <v>2.1000000000000001E-4</v>
      </c>
      <c r="R155" s="186">
        <f t="shared" si="17"/>
        <v>3.9060000000000004E-2</v>
      </c>
      <c r="S155" s="186">
        <v>0</v>
      </c>
      <c r="T155" s="187">
        <f t="shared" si="1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88" t="s">
        <v>139</v>
      </c>
      <c r="AT155" s="188" t="s">
        <v>135</v>
      </c>
      <c r="AU155" s="188" t="s">
        <v>111</v>
      </c>
      <c r="AY155" s="14" t="s">
        <v>132</v>
      </c>
      <c r="BE155" s="93">
        <f t="shared" si="19"/>
        <v>0</v>
      </c>
      <c r="BF155" s="93">
        <f t="shared" si="20"/>
        <v>0</v>
      </c>
      <c r="BG155" s="93">
        <f t="shared" si="21"/>
        <v>0</v>
      </c>
      <c r="BH155" s="93">
        <f t="shared" si="22"/>
        <v>0</v>
      </c>
      <c r="BI155" s="93">
        <f t="shared" si="23"/>
        <v>0</v>
      </c>
      <c r="BJ155" s="14" t="s">
        <v>111</v>
      </c>
      <c r="BK155" s="93">
        <f t="shared" si="24"/>
        <v>0</v>
      </c>
      <c r="BL155" s="14" t="s">
        <v>139</v>
      </c>
      <c r="BM155" s="188" t="s">
        <v>216</v>
      </c>
    </row>
    <row r="156" spans="1:65" s="2" customFormat="1" ht="33" customHeight="1">
      <c r="A156" s="31"/>
      <c r="B156" s="144"/>
      <c r="C156" s="176" t="s">
        <v>217</v>
      </c>
      <c r="D156" s="176" t="s">
        <v>135</v>
      </c>
      <c r="E156" s="177" t="s">
        <v>218</v>
      </c>
      <c r="F156" s="178" t="s">
        <v>219</v>
      </c>
      <c r="G156" s="179" t="s">
        <v>212</v>
      </c>
      <c r="H156" s="180">
        <v>186</v>
      </c>
      <c r="I156" s="181"/>
      <c r="J156" s="182">
        <f t="shared" si="15"/>
        <v>0</v>
      </c>
      <c r="K156" s="183"/>
      <c r="L156" s="32"/>
      <c r="M156" s="184" t="s">
        <v>1</v>
      </c>
      <c r="N156" s="185" t="s">
        <v>41</v>
      </c>
      <c r="O156" s="57"/>
      <c r="P156" s="186">
        <f t="shared" si="16"/>
        <v>0</v>
      </c>
      <c r="Q156" s="186">
        <v>0</v>
      </c>
      <c r="R156" s="186">
        <f t="shared" si="17"/>
        <v>0</v>
      </c>
      <c r="S156" s="186">
        <v>0</v>
      </c>
      <c r="T156" s="187">
        <f t="shared" si="1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88" t="s">
        <v>139</v>
      </c>
      <c r="AT156" s="188" t="s">
        <v>135</v>
      </c>
      <c r="AU156" s="188" t="s">
        <v>111</v>
      </c>
      <c r="AY156" s="14" t="s">
        <v>132</v>
      </c>
      <c r="BE156" s="93">
        <f t="shared" si="19"/>
        <v>0</v>
      </c>
      <c r="BF156" s="93">
        <f t="shared" si="20"/>
        <v>0</v>
      </c>
      <c r="BG156" s="93">
        <f t="shared" si="21"/>
        <v>0</v>
      </c>
      <c r="BH156" s="93">
        <f t="shared" si="22"/>
        <v>0</v>
      </c>
      <c r="BI156" s="93">
        <f t="shared" si="23"/>
        <v>0</v>
      </c>
      <c r="BJ156" s="14" t="s">
        <v>111</v>
      </c>
      <c r="BK156" s="93">
        <f t="shared" si="24"/>
        <v>0</v>
      </c>
      <c r="BL156" s="14" t="s">
        <v>139</v>
      </c>
      <c r="BM156" s="188" t="s">
        <v>220</v>
      </c>
    </row>
    <row r="157" spans="1:65" s="2" customFormat="1" ht="21.75" customHeight="1">
      <c r="A157" s="31"/>
      <c r="B157" s="144"/>
      <c r="C157" s="176" t="s">
        <v>221</v>
      </c>
      <c r="D157" s="176" t="s">
        <v>135</v>
      </c>
      <c r="E157" s="177" t="s">
        <v>222</v>
      </c>
      <c r="F157" s="178" t="s">
        <v>223</v>
      </c>
      <c r="G157" s="179" t="s">
        <v>138</v>
      </c>
      <c r="H157" s="180">
        <v>48</v>
      </c>
      <c r="I157" s="181"/>
      <c r="J157" s="182">
        <f t="shared" si="15"/>
        <v>0</v>
      </c>
      <c r="K157" s="183"/>
      <c r="L157" s="32"/>
      <c r="M157" s="184" t="s">
        <v>1</v>
      </c>
      <c r="N157" s="185" t="s">
        <v>41</v>
      </c>
      <c r="O157" s="57"/>
      <c r="P157" s="186">
        <f t="shared" si="16"/>
        <v>0</v>
      </c>
      <c r="Q157" s="186">
        <v>0</v>
      </c>
      <c r="R157" s="186">
        <f t="shared" si="17"/>
        <v>0</v>
      </c>
      <c r="S157" s="186">
        <v>0</v>
      </c>
      <c r="T157" s="187">
        <f t="shared" si="1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88" t="s">
        <v>139</v>
      </c>
      <c r="AT157" s="188" t="s">
        <v>135</v>
      </c>
      <c r="AU157" s="188" t="s">
        <v>111</v>
      </c>
      <c r="AY157" s="14" t="s">
        <v>132</v>
      </c>
      <c r="BE157" s="93">
        <f t="shared" si="19"/>
        <v>0</v>
      </c>
      <c r="BF157" s="93">
        <f t="shared" si="20"/>
        <v>0</v>
      </c>
      <c r="BG157" s="93">
        <f t="shared" si="21"/>
        <v>0</v>
      </c>
      <c r="BH157" s="93">
        <f t="shared" si="22"/>
        <v>0</v>
      </c>
      <c r="BI157" s="93">
        <f t="shared" si="23"/>
        <v>0</v>
      </c>
      <c r="BJ157" s="14" t="s">
        <v>111</v>
      </c>
      <c r="BK157" s="93">
        <f t="shared" si="24"/>
        <v>0</v>
      </c>
      <c r="BL157" s="14" t="s">
        <v>139</v>
      </c>
      <c r="BM157" s="188" t="s">
        <v>224</v>
      </c>
    </row>
    <row r="158" spans="1:65" s="2" customFormat="1" ht="21.75" customHeight="1">
      <c r="A158" s="31"/>
      <c r="B158" s="144"/>
      <c r="C158" s="176" t="s">
        <v>225</v>
      </c>
      <c r="D158" s="176" t="s">
        <v>135</v>
      </c>
      <c r="E158" s="177" t="s">
        <v>226</v>
      </c>
      <c r="F158" s="178" t="s">
        <v>227</v>
      </c>
      <c r="G158" s="179" t="s">
        <v>138</v>
      </c>
      <c r="H158" s="180">
        <v>48</v>
      </c>
      <c r="I158" s="181"/>
      <c r="J158" s="182">
        <f t="shared" si="15"/>
        <v>0</v>
      </c>
      <c r="K158" s="183"/>
      <c r="L158" s="32"/>
      <c r="M158" s="184" t="s">
        <v>1</v>
      </c>
      <c r="N158" s="185" t="s">
        <v>41</v>
      </c>
      <c r="O158" s="57"/>
      <c r="P158" s="186">
        <f t="shared" si="16"/>
        <v>0</v>
      </c>
      <c r="Q158" s="186">
        <v>1.7899999999999999E-3</v>
      </c>
      <c r="R158" s="186">
        <f t="shared" si="17"/>
        <v>8.5919999999999996E-2</v>
      </c>
      <c r="S158" s="186">
        <v>0</v>
      </c>
      <c r="T158" s="187">
        <f t="shared" si="1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88" t="s">
        <v>139</v>
      </c>
      <c r="AT158" s="188" t="s">
        <v>135</v>
      </c>
      <c r="AU158" s="188" t="s">
        <v>111</v>
      </c>
      <c r="AY158" s="14" t="s">
        <v>132</v>
      </c>
      <c r="BE158" s="93">
        <f t="shared" si="19"/>
        <v>0</v>
      </c>
      <c r="BF158" s="93">
        <f t="shared" si="20"/>
        <v>0</v>
      </c>
      <c r="BG158" s="93">
        <f t="shared" si="21"/>
        <v>0</v>
      </c>
      <c r="BH158" s="93">
        <f t="shared" si="22"/>
        <v>0</v>
      </c>
      <c r="BI158" s="93">
        <f t="shared" si="23"/>
        <v>0</v>
      </c>
      <c r="BJ158" s="14" t="s">
        <v>111</v>
      </c>
      <c r="BK158" s="93">
        <f t="shared" si="24"/>
        <v>0</v>
      </c>
      <c r="BL158" s="14" t="s">
        <v>139</v>
      </c>
      <c r="BM158" s="188" t="s">
        <v>228</v>
      </c>
    </row>
    <row r="159" spans="1:65" s="2" customFormat="1" ht="21.75" customHeight="1">
      <c r="A159" s="31"/>
      <c r="B159" s="144"/>
      <c r="C159" s="176" t="s">
        <v>229</v>
      </c>
      <c r="D159" s="176" t="s">
        <v>135</v>
      </c>
      <c r="E159" s="177" t="s">
        <v>230</v>
      </c>
      <c r="F159" s="178" t="s">
        <v>231</v>
      </c>
      <c r="G159" s="179" t="s">
        <v>138</v>
      </c>
      <c r="H159" s="180">
        <v>48</v>
      </c>
      <c r="I159" s="181"/>
      <c r="J159" s="182">
        <f t="shared" si="15"/>
        <v>0</v>
      </c>
      <c r="K159" s="183"/>
      <c r="L159" s="32"/>
      <c r="M159" s="184" t="s">
        <v>1</v>
      </c>
      <c r="N159" s="185" t="s">
        <v>41</v>
      </c>
      <c r="O159" s="57"/>
      <c r="P159" s="186">
        <f t="shared" si="16"/>
        <v>0</v>
      </c>
      <c r="Q159" s="186">
        <v>2.3990000000000001E-2</v>
      </c>
      <c r="R159" s="186">
        <f t="shared" si="17"/>
        <v>1.1515200000000001</v>
      </c>
      <c r="S159" s="186">
        <v>0</v>
      </c>
      <c r="T159" s="187">
        <f t="shared" si="1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88" t="s">
        <v>139</v>
      </c>
      <c r="AT159" s="188" t="s">
        <v>135</v>
      </c>
      <c r="AU159" s="188" t="s">
        <v>111</v>
      </c>
      <c r="AY159" s="14" t="s">
        <v>132</v>
      </c>
      <c r="BE159" s="93">
        <f t="shared" si="19"/>
        <v>0</v>
      </c>
      <c r="BF159" s="93">
        <f t="shared" si="20"/>
        <v>0</v>
      </c>
      <c r="BG159" s="93">
        <f t="shared" si="21"/>
        <v>0</v>
      </c>
      <c r="BH159" s="93">
        <f t="shared" si="22"/>
        <v>0</v>
      </c>
      <c r="BI159" s="93">
        <f t="shared" si="23"/>
        <v>0</v>
      </c>
      <c r="BJ159" s="14" t="s">
        <v>111</v>
      </c>
      <c r="BK159" s="93">
        <f t="shared" si="24"/>
        <v>0</v>
      </c>
      <c r="BL159" s="14" t="s">
        <v>139</v>
      </c>
      <c r="BM159" s="188" t="s">
        <v>232</v>
      </c>
    </row>
    <row r="160" spans="1:65" s="2" customFormat="1" ht="16.5" customHeight="1">
      <c r="A160" s="31"/>
      <c r="B160" s="144"/>
      <c r="C160" s="176" t="s">
        <v>233</v>
      </c>
      <c r="D160" s="176" t="s">
        <v>135</v>
      </c>
      <c r="E160" s="177" t="s">
        <v>234</v>
      </c>
      <c r="F160" s="178" t="s">
        <v>235</v>
      </c>
      <c r="G160" s="179" t="s">
        <v>186</v>
      </c>
      <c r="H160" s="180">
        <v>208.16499999999999</v>
      </c>
      <c r="I160" s="181"/>
      <c r="J160" s="182">
        <f t="shared" si="15"/>
        <v>0</v>
      </c>
      <c r="K160" s="183"/>
      <c r="L160" s="32"/>
      <c r="M160" s="184" t="s">
        <v>1</v>
      </c>
      <c r="N160" s="185" t="s">
        <v>41</v>
      </c>
      <c r="O160" s="57"/>
      <c r="P160" s="186">
        <f t="shared" si="16"/>
        <v>0</v>
      </c>
      <c r="Q160" s="186">
        <v>3.5E-4</v>
      </c>
      <c r="R160" s="186">
        <f t="shared" si="17"/>
        <v>7.2857749999999999E-2</v>
      </c>
      <c r="S160" s="186">
        <v>0</v>
      </c>
      <c r="T160" s="187">
        <f t="shared" si="1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88" t="s">
        <v>139</v>
      </c>
      <c r="AT160" s="188" t="s">
        <v>135</v>
      </c>
      <c r="AU160" s="188" t="s">
        <v>111</v>
      </c>
      <c r="AY160" s="14" t="s">
        <v>132</v>
      </c>
      <c r="BE160" s="93">
        <f t="shared" si="19"/>
        <v>0</v>
      </c>
      <c r="BF160" s="93">
        <f t="shared" si="20"/>
        <v>0</v>
      </c>
      <c r="BG160" s="93">
        <f t="shared" si="21"/>
        <v>0</v>
      </c>
      <c r="BH160" s="93">
        <f t="shared" si="22"/>
        <v>0</v>
      </c>
      <c r="BI160" s="93">
        <f t="shared" si="23"/>
        <v>0</v>
      </c>
      <c r="BJ160" s="14" t="s">
        <v>111</v>
      </c>
      <c r="BK160" s="93">
        <f t="shared" si="24"/>
        <v>0</v>
      </c>
      <c r="BL160" s="14" t="s">
        <v>139</v>
      </c>
      <c r="BM160" s="188" t="s">
        <v>236</v>
      </c>
    </row>
    <row r="161" spans="1:65" s="2" customFormat="1" ht="16.5" customHeight="1">
      <c r="A161" s="31"/>
      <c r="B161" s="144"/>
      <c r="C161" s="176" t="s">
        <v>237</v>
      </c>
      <c r="D161" s="176" t="s">
        <v>135</v>
      </c>
      <c r="E161" s="177" t="s">
        <v>238</v>
      </c>
      <c r="F161" s="178" t="s">
        <v>239</v>
      </c>
      <c r="G161" s="179" t="s">
        <v>186</v>
      </c>
      <c r="H161" s="180">
        <v>10</v>
      </c>
      <c r="I161" s="181"/>
      <c r="J161" s="182">
        <f t="shared" si="15"/>
        <v>0</v>
      </c>
      <c r="K161" s="183"/>
      <c r="L161" s="32"/>
      <c r="M161" s="184" t="s">
        <v>1</v>
      </c>
      <c r="N161" s="185" t="s">
        <v>41</v>
      </c>
      <c r="O161" s="57"/>
      <c r="P161" s="186">
        <f t="shared" si="16"/>
        <v>0</v>
      </c>
      <c r="Q161" s="186">
        <v>3.79E-3</v>
      </c>
      <c r="R161" s="186">
        <f t="shared" si="17"/>
        <v>3.7900000000000003E-2</v>
      </c>
      <c r="S161" s="186">
        <v>0</v>
      </c>
      <c r="T161" s="187">
        <f t="shared" si="1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88" t="s">
        <v>139</v>
      </c>
      <c r="AT161" s="188" t="s">
        <v>135</v>
      </c>
      <c r="AU161" s="188" t="s">
        <v>111</v>
      </c>
      <c r="AY161" s="14" t="s">
        <v>132</v>
      </c>
      <c r="BE161" s="93">
        <f t="shared" si="19"/>
        <v>0</v>
      </c>
      <c r="BF161" s="93">
        <f t="shared" si="20"/>
        <v>0</v>
      </c>
      <c r="BG161" s="93">
        <f t="shared" si="21"/>
        <v>0</v>
      </c>
      <c r="BH161" s="93">
        <f t="shared" si="22"/>
        <v>0</v>
      </c>
      <c r="BI161" s="93">
        <f t="shared" si="23"/>
        <v>0</v>
      </c>
      <c r="BJ161" s="14" t="s">
        <v>111</v>
      </c>
      <c r="BK161" s="93">
        <f t="shared" si="24"/>
        <v>0</v>
      </c>
      <c r="BL161" s="14" t="s">
        <v>139</v>
      </c>
      <c r="BM161" s="188" t="s">
        <v>240</v>
      </c>
    </row>
    <row r="162" spans="1:65" s="2" customFormat="1" ht="33" customHeight="1">
      <c r="A162" s="31"/>
      <c r="B162" s="144"/>
      <c r="C162" s="176" t="s">
        <v>241</v>
      </c>
      <c r="D162" s="176" t="s">
        <v>135</v>
      </c>
      <c r="E162" s="177" t="s">
        <v>242</v>
      </c>
      <c r="F162" s="178" t="s">
        <v>243</v>
      </c>
      <c r="G162" s="179" t="s">
        <v>138</v>
      </c>
      <c r="H162" s="180">
        <v>729.274</v>
      </c>
      <c r="I162" s="181"/>
      <c r="J162" s="182">
        <f t="shared" si="15"/>
        <v>0</v>
      </c>
      <c r="K162" s="183"/>
      <c r="L162" s="32"/>
      <c r="M162" s="184" t="s">
        <v>1</v>
      </c>
      <c r="N162" s="185" t="s">
        <v>41</v>
      </c>
      <c r="O162" s="57"/>
      <c r="P162" s="186">
        <f t="shared" si="16"/>
        <v>0</v>
      </c>
      <c r="Q162" s="186">
        <v>0</v>
      </c>
      <c r="R162" s="186">
        <f t="shared" si="17"/>
        <v>0</v>
      </c>
      <c r="S162" s="186">
        <v>5.0000000000000001E-3</v>
      </c>
      <c r="T162" s="187">
        <f t="shared" si="18"/>
        <v>3.6463700000000001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88" t="s">
        <v>139</v>
      </c>
      <c r="AT162" s="188" t="s">
        <v>135</v>
      </c>
      <c r="AU162" s="188" t="s">
        <v>111</v>
      </c>
      <c r="AY162" s="14" t="s">
        <v>132</v>
      </c>
      <c r="BE162" s="93">
        <f t="shared" si="19"/>
        <v>0</v>
      </c>
      <c r="BF162" s="93">
        <f t="shared" si="20"/>
        <v>0</v>
      </c>
      <c r="BG162" s="93">
        <f t="shared" si="21"/>
        <v>0</v>
      </c>
      <c r="BH162" s="93">
        <f t="shared" si="22"/>
        <v>0</v>
      </c>
      <c r="BI162" s="93">
        <f t="shared" si="23"/>
        <v>0</v>
      </c>
      <c r="BJ162" s="14" t="s">
        <v>111</v>
      </c>
      <c r="BK162" s="93">
        <f t="shared" si="24"/>
        <v>0</v>
      </c>
      <c r="BL162" s="14" t="s">
        <v>139</v>
      </c>
      <c r="BM162" s="188" t="s">
        <v>244</v>
      </c>
    </row>
    <row r="163" spans="1:65" s="2" customFormat="1" ht="16.5" customHeight="1">
      <c r="A163" s="31"/>
      <c r="B163" s="144"/>
      <c r="C163" s="176" t="s">
        <v>245</v>
      </c>
      <c r="D163" s="176" t="s">
        <v>135</v>
      </c>
      <c r="E163" s="177" t="s">
        <v>246</v>
      </c>
      <c r="F163" s="178" t="s">
        <v>247</v>
      </c>
      <c r="G163" s="179" t="s">
        <v>248</v>
      </c>
      <c r="H163" s="180">
        <v>3.6459999999999999</v>
      </c>
      <c r="I163" s="181"/>
      <c r="J163" s="182">
        <f t="shared" si="15"/>
        <v>0</v>
      </c>
      <c r="K163" s="183"/>
      <c r="L163" s="32"/>
      <c r="M163" s="184" t="s">
        <v>1</v>
      </c>
      <c r="N163" s="185" t="s">
        <v>41</v>
      </c>
      <c r="O163" s="57"/>
      <c r="P163" s="186">
        <f t="shared" si="16"/>
        <v>0</v>
      </c>
      <c r="Q163" s="186">
        <v>0</v>
      </c>
      <c r="R163" s="186">
        <f t="shared" si="17"/>
        <v>0</v>
      </c>
      <c r="S163" s="186">
        <v>0</v>
      </c>
      <c r="T163" s="187">
        <f t="shared" si="1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88" t="s">
        <v>139</v>
      </c>
      <c r="AT163" s="188" t="s">
        <v>135</v>
      </c>
      <c r="AU163" s="188" t="s">
        <v>111</v>
      </c>
      <c r="AY163" s="14" t="s">
        <v>132</v>
      </c>
      <c r="BE163" s="93">
        <f t="shared" si="19"/>
        <v>0</v>
      </c>
      <c r="BF163" s="93">
        <f t="shared" si="20"/>
        <v>0</v>
      </c>
      <c r="BG163" s="93">
        <f t="shared" si="21"/>
        <v>0</v>
      </c>
      <c r="BH163" s="93">
        <f t="shared" si="22"/>
        <v>0</v>
      </c>
      <c r="BI163" s="93">
        <f t="shared" si="23"/>
        <v>0</v>
      </c>
      <c r="BJ163" s="14" t="s">
        <v>111</v>
      </c>
      <c r="BK163" s="93">
        <f t="shared" si="24"/>
        <v>0</v>
      </c>
      <c r="BL163" s="14" t="s">
        <v>139</v>
      </c>
      <c r="BM163" s="188" t="s">
        <v>249</v>
      </c>
    </row>
    <row r="164" spans="1:65" s="2" customFormat="1" ht="21.75" customHeight="1">
      <c r="A164" s="31"/>
      <c r="B164" s="144"/>
      <c r="C164" s="176" t="s">
        <v>250</v>
      </c>
      <c r="D164" s="176" t="s">
        <v>135</v>
      </c>
      <c r="E164" s="177" t="s">
        <v>251</v>
      </c>
      <c r="F164" s="178" t="s">
        <v>252</v>
      </c>
      <c r="G164" s="179" t="s">
        <v>248</v>
      </c>
      <c r="H164" s="180">
        <v>10.938000000000001</v>
      </c>
      <c r="I164" s="181"/>
      <c r="J164" s="182">
        <f t="shared" si="15"/>
        <v>0</v>
      </c>
      <c r="K164" s="183"/>
      <c r="L164" s="32"/>
      <c r="M164" s="184" t="s">
        <v>1</v>
      </c>
      <c r="N164" s="185" t="s">
        <v>41</v>
      </c>
      <c r="O164" s="57"/>
      <c r="P164" s="186">
        <f t="shared" si="16"/>
        <v>0</v>
      </c>
      <c r="Q164" s="186">
        <v>0</v>
      </c>
      <c r="R164" s="186">
        <f t="shared" si="17"/>
        <v>0</v>
      </c>
      <c r="S164" s="186">
        <v>0</v>
      </c>
      <c r="T164" s="187">
        <f t="shared" si="1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88" t="s">
        <v>139</v>
      </c>
      <c r="AT164" s="188" t="s">
        <v>135</v>
      </c>
      <c r="AU164" s="188" t="s">
        <v>111</v>
      </c>
      <c r="AY164" s="14" t="s">
        <v>132</v>
      </c>
      <c r="BE164" s="93">
        <f t="shared" si="19"/>
        <v>0</v>
      </c>
      <c r="BF164" s="93">
        <f t="shared" si="20"/>
        <v>0</v>
      </c>
      <c r="BG164" s="93">
        <f t="shared" si="21"/>
        <v>0</v>
      </c>
      <c r="BH164" s="93">
        <f t="shared" si="22"/>
        <v>0</v>
      </c>
      <c r="BI164" s="93">
        <f t="shared" si="23"/>
        <v>0</v>
      </c>
      <c r="BJ164" s="14" t="s">
        <v>111</v>
      </c>
      <c r="BK164" s="93">
        <f t="shared" si="24"/>
        <v>0</v>
      </c>
      <c r="BL164" s="14" t="s">
        <v>139</v>
      </c>
      <c r="BM164" s="188" t="s">
        <v>253</v>
      </c>
    </row>
    <row r="165" spans="1:65" s="2" customFormat="1" ht="21.75" customHeight="1">
      <c r="A165" s="31"/>
      <c r="B165" s="144"/>
      <c r="C165" s="176" t="s">
        <v>254</v>
      </c>
      <c r="D165" s="176" t="s">
        <v>135</v>
      </c>
      <c r="E165" s="177" t="s">
        <v>255</v>
      </c>
      <c r="F165" s="178" t="s">
        <v>256</v>
      </c>
      <c r="G165" s="179" t="s">
        <v>248</v>
      </c>
      <c r="H165" s="180">
        <v>3.6459999999999999</v>
      </c>
      <c r="I165" s="181"/>
      <c r="J165" s="182">
        <f t="shared" si="15"/>
        <v>0</v>
      </c>
      <c r="K165" s="183"/>
      <c r="L165" s="32"/>
      <c r="M165" s="184" t="s">
        <v>1</v>
      </c>
      <c r="N165" s="185" t="s">
        <v>41</v>
      </c>
      <c r="O165" s="57"/>
      <c r="P165" s="186">
        <f t="shared" si="16"/>
        <v>0</v>
      </c>
      <c r="Q165" s="186">
        <v>0</v>
      </c>
      <c r="R165" s="186">
        <f t="shared" si="17"/>
        <v>0</v>
      </c>
      <c r="S165" s="186">
        <v>0</v>
      </c>
      <c r="T165" s="187">
        <f t="shared" si="1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88" t="s">
        <v>139</v>
      </c>
      <c r="AT165" s="188" t="s">
        <v>135</v>
      </c>
      <c r="AU165" s="188" t="s">
        <v>111</v>
      </c>
      <c r="AY165" s="14" t="s">
        <v>132</v>
      </c>
      <c r="BE165" s="93">
        <f t="shared" si="19"/>
        <v>0</v>
      </c>
      <c r="BF165" s="93">
        <f t="shared" si="20"/>
        <v>0</v>
      </c>
      <c r="BG165" s="93">
        <f t="shared" si="21"/>
        <v>0</v>
      </c>
      <c r="BH165" s="93">
        <f t="shared" si="22"/>
        <v>0</v>
      </c>
      <c r="BI165" s="93">
        <f t="shared" si="23"/>
        <v>0</v>
      </c>
      <c r="BJ165" s="14" t="s">
        <v>111</v>
      </c>
      <c r="BK165" s="93">
        <f t="shared" si="24"/>
        <v>0</v>
      </c>
      <c r="BL165" s="14" t="s">
        <v>139</v>
      </c>
      <c r="BM165" s="188" t="s">
        <v>257</v>
      </c>
    </row>
    <row r="166" spans="1:65" s="2" customFormat="1" ht="21.75" customHeight="1">
      <c r="A166" s="31"/>
      <c r="B166" s="144"/>
      <c r="C166" s="176" t="s">
        <v>258</v>
      </c>
      <c r="D166" s="176" t="s">
        <v>135</v>
      </c>
      <c r="E166" s="177" t="s">
        <v>259</v>
      </c>
      <c r="F166" s="178" t="s">
        <v>260</v>
      </c>
      <c r="G166" s="179" t="s">
        <v>248</v>
      </c>
      <c r="H166" s="180">
        <v>3.6459999999999999</v>
      </c>
      <c r="I166" s="181"/>
      <c r="J166" s="182">
        <f t="shared" si="15"/>
        <v>0</v>
      </c>
      <c r="K166" s="183"/>
      <c r="L166" s="32"/>
      <c r="M166" s="184" t="s">
        <v>1</v>
      </c>
      <c r="N166" s="185" t="s">
        <v>41</v>
      </c>
      <c r="O166" s="57"/>
      <c r="P166" s="186">
        <f t="shared" si="16"/>
        <v>0</v>
      </c>
      <c r="Q166" s="186">
        <v>0</v>
      </c>
      <c r="R166" s="186">
        <f t="shared" si="17"/>
        <v>0</v>
      </c>
      <c r="S166" s="186">
        <v>0</v>
      </c>
      <c r="T166" s="187">
        <f t="shared" si="1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88" t="s">
        <v>139</v>
      </c>
      <c r="AT166" s="188" t="s">
        <v>135</v>
      </c>
      <c r="AU166" s="188" t="s">
        <v>111</v>
      </c>
      <c r="AY166" s="14" t="s">
        <v>132</v>
      </c>
      <c r="BE166" s="93">
        <f t="shared" si="19"/>
        <v>0</v>
      </c>
      <c r="BF166" s="93">
        <f t="shared" si="20"/>
        <v>0</v>
      </c>
      <c r="BG166" s="93">
        <f t="shared" si="21"/>
        <v>0</v>
      </c>
      <c r="BH166" s="93">
        <f t="shared" si="22"/>
        <v>0</v>
      </c>
      <c r="BI166" s="93">
        <f t="shared" si="23"/>
        <v>0</v>
      </c>
      <c r="BJ166" s="14" t="s">
        <v>111</v>
      </c>
      <c r="BK166" s="93">
        <f t="shared" si="24"/>
        <v>0</v>
      </c>
      <c r="BL166" s="14" t="s">
        <v>139</v>
      </c>
      <c r="BM166" s="188" t="s">
        <v>261</v>
      </c>
    </row>
    <row r="167" spans="1:65" s="2" customFormat="1" ht="16.5" customHeight="1">
      <c r="A167" s="31"/>
      <c r="B167" s="144"/>
      <c r="C167" s="176" t="s">
        <v>262</v>
      </c>
      <c r="D167" s="176" t="s">
        <v>135</v>
      </c>
      <c r="E167" s="177" t="s">
        <v>263</v>
      </c>
      <c r="F167" s="178" t="s">
        <v>264</v>
      </c>
      <c r="G167" s="179" t="s">
        <v>154</v>
      </c>
      <c r="H167" s="180">
        <v>1</v>
      </c>
      <c r="I167" s="181"/>
      <c r="J167" s="182">
        <f t="shared" si="15"/>
        <v>0</v>
      </c>
      <c r="K167" s="183"/>
      <c r="L167" s="32"/>
      <c r="M167" s="184" t="s">
        <v>1</v>
      </c>
      <c r="N167" s="185" t="s">
        <v>41</v>
      </c>
      <c r="O167" s="57"/>
      <c r="P167" s="186">
        <f t="shared" si="16"/>
        <v>0</v>
      </c>
      <c r="Q167" s="186">
        <v>0</v>
      </c>
      <c r="R167" s="186">
        <f t="shared" si="17"/>
        <v>0</v>
      </c>
      <c r="S167" s="186">
        <v>0</v>
      </c>
      <c r="T167" s="187">
        <f t="shared" si="1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88" t="s">
        <v>139</v>
      </c>
      <c r="AT167" s="188" t="s">
        <v>135</v>
      </c>
      <c r="AU167" s="188" t="s">
        <v>111</v>
      </c>
      <c r="AY167" s="14" t="s">
        <v>132</v>
      </c>
      <c r="BE167" s="93">
        <f t="shared" si="19"/>
        <v>0</v>
      </c>
      <c r="BF167" s="93">
        <f t="shared" si="20"/>
        <v>0</v>
      </c>
      <c r="BG167" s="93">
        <f t="shared" si="21"/>
        <v>0</v>
      </c>
      <c r="BH167" s="93">
        <f t="shared" si="22"/>
        <v>0</v>
      </c>
      <c r="BI167" s="93">
        <f t="shared" si="23"/>
        <v>0</v>
      </c>
      <c r="BJ167" s="14" t="s">
        <v>111</v>
      </c>
      <c r="BK167" s="93">
        <f t="shared" si="24"/>
        <v>0</v>
      </c>
      <c r="BL167" s="14" t="s">
        <v>139</v>
      </c>
      <c r="BM167" s="188" t="s">
        <v>265</v>
      </c>
    </row>
    <row r="168" spans="1:65" s="12" customFormat="1" ht="22.9" customHeight="1">
      <c r="B168" s="163"/>
      <c r="D168" s="164" t="s">
        <v>74</v>
      </c>
      <c r="E168" s="174" t="s">
        <v>266</v>
      </c>
      <c r="F168" s="174" t="s">
        <v>267</v>
      </c>
      <c r="I168" s="166"/>
      <c r="J168" s="175">
        <f>BK168</f>
        <v>0</v>
      </c>
      <c r="L168" s="163"/>
      <c r="M168" s="168"/>
      <c r="N168" s="169"/>
      <c r="O168" s="169"/>
      <c r="P168" s="170">
        <f>P169</f>
        <v>0</v>
      </c>
      <c r="Q168" s="169"/>
      <c r="R168" s="170">
        <f>R169</f>
        <v>0</v>
      </c>
      <c r="S168" s="169"/>
      <c r="T168" s="171">
        <f>T169</f>
        <v>0</v>
      </c>
      <c r="AR168" s="164" t="s">
        <v>83</v>
      </c>
      <c r="AT168" s="172" t="s">
        <v>74</v>
      </c>
      <c r="AU168" s="172" t="s">
        <v>83</v>
      </c>
      <c r="AY168" s="164" t="s">
        <v>132</v>
      </c>
      <c r="BK168" s="173">
        <f>BK169</f>
        <v>0</v>
      </c>
    </row>
    <row r="169" spans="1:65" s="2" customFormat="1" ht="21.75" customHeight="1">
      <c r="A169" s="31"/>
      <c r="B169" s="144"/>
      <c r="C169" s="176" t="s">
        <v>268</v>
      </c>
      <c r="D169" s="176" t="s">
        <v>135</v>
      </c>
      <c r="E169" s="177" t="s">
        <v>269</v>
      </c>
      <c r="F169" s="178" t="s">
        <v>270</v>
      </c>
      <c r="G169" s="179" t="s">
        <v>248</v>
      </c>
      <c r="H169" s="180">
        <v>63.084000000000003</v>
      </c>
      <c r="I169" s="181"/>
      <c r="J169" s="182">
        <f>ROUND(I169*H169,2)</f>
        <v>0</v>
      </c>
      <c r="K169" s="183"/>
      <c r="L169" s="32"/>
      <c r="M169" s="184" t="s">
        <v>1</v>
      </c>
      <c r="N169" s="185" t="s">
        <v>41</v>
      </c>
      <c r="O169" s="57"/>
      <c r="P169" s="186">
        <f>O169*H169</f>
        <v>0</v>
      </c>
      <c r="Q169" s="186">
        <v>0</v>
      </c>
      <c r="R169" s="186">
        <f>Q169*H169</f>
        <v>0</v>
      </c>
      <c r="S169" s="186">
        <v>0</v>
      </c>
      <c r="T169" s="187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88" t="s">
        <v>139</v>
      </c>
      <c r="AT169" s="188" t="s">
        <v>135</v>
      </c>
      <c r="AU169" s="188" t="s">
        <v>111</v>
      </c>
      <c r="AY169" s="14" t="s">
        <v>132</v>
      </c>
      <c r="BE169" s="93">
        <f>IF(N169="základná",J169,0)</f>
        <v>0</v>
      </c>
      <c r="BF169" s="93">
        <f>IF(N169="znížená",J169,0)</f>
        <v>0</v>
      </c>
      <c r="BG169" s="93">
        <f>IF(N169="zákl. prenesená",J169,0)</f>
        <v>0</v>
      </c>
      <c r="BH169" s="93">
        <f>IF(N169="zníž. prenesená",J169,0)</f>
        <v>0</v>
      </c>
      <c r="BI169" s="93">
        <f>IF(N169="nulová",J169,0)</f>
        <v>0</v>
      </c>
      <c r="BJ169" s="14" t="s">
        <v>111</v>
      </c>
      <c r="BK169" s="93">
        <f>ROUND(I169*H169,2)</f>
        <v>0</v>
      </c>
      <c r="BL169" s="14" t="s">
        <v>139</v>
      </c>
      <c r="BM169" s="188" t="s">
        <v>271</v>
      </c>
    </row>
    <row r="170" spans="1:65" s="12" customFormat="1" ht="25.9" customHeight="1">
      <c r="B170" s="163"/>
      <c r="D170" s="164" t="s">
        <v>74</v>
      </c>
      <c r="E170" s="165" t="s">
        <v>272</v>
      </c>
      <c r="F170" s="165" t="s">
        <v>273</v>
      </c>
      <c r="I170" s="166"/>
      <c r="J170" s="167">
        <f>BK170</f>
        <v>0</v>
      </c>
      <c r="L170" s="163"/>
      <c r="M170" s="168"/>
      <c r="N170" s="169"/>
      <c r="O170" s="169"/>
      <c r="P170" s="170">
        <f>P171</f>
        <v>0</v>
      </c>
      <c r="Q170" s="169"/>
      <c r="R170" s="170">
        <f>R171</f>
        <v>7.2283200000000008E-3</v>
      </c>
      <c r="S170" s="169"/>
      <c r="T170" s="171">
        <f>T171</f>
        <v>0</v>
      </c>
      <c r="AR170" s="164" t="s">
        <v>111</v>
      </c>
      <c r="AT170" s="172" t="s">
        <v>74</v>
      </c>
      <c r="AU170" s="172" t="s">
        <v>75</v>
      </c>
      <c r="AY170" s="164" t="s">
        <v>132</v>
      </c>
      <c r="BK170" s="173">
        <f>BK171</f>
        <v>0</v>
      </c>
    </row>
    <row r="171" spans="1:65" s="12" customFormat="1" ht="22.9" customHeight="1">
      <c r="B171" s="163"/>
      <c r="D171" s="164" t="s">
        <v>74</v>
      </c>
      <c r="E171" s="174" t="s">
        <v>274</v>
      </c>
      <c r="F171" s="174" t="s">
        <v>275</v>
      </c>
      <c r="I171" s="166"/>
      <c r="J171" s="175">
        <f>BK171</f>
        <v>0</v>
      </c>
      <c r="L171" s="163"/>
      <c r="M171" s="168"/>
      <c r="N171" s="169"/>
      <c r="O171" s="169"/>
      <c r="P171" s="170">
        <f>SUM(P172:P173)</f>
        <v>0</v>
      </c>
      <c r="Q171" s="169"/>
      <c r="R171" s="170">
        <f>SUM(R172:R173)</f>
        <v>7.2283200000000008E-3</v>
      </c>
      <c r="S171" s="169"/>
      <c r="T171" s="171">
        <f>SUM(T172:T173)</f>
        <v>0</v>
      </c>
      <c r="AR171" s="164" t="s">
        <v>111</v>
      </c>
      <c r="AT171" s="172" t="s">
        <v>74</v>
      </c>
      <c r="AU171" s="172" t="s">
        <v>83</v>
      </c>
      <c r="AY171" s="164" t="s">
        <v>132</v>
      </c>
      <c r="BK171" s="173">
        <f>SUM(BK172:BK173)</f>
        <v>0</v>
      </c>
    </row>
    <row r="172" spans="1:65" s="2" customFormat="1" ht="21.75" customHeight="1">
      <c r="A172" s="31"/>
      <c r="B172" s="144"/>
      <c r="C172" s="176" t="s">
        <v>276</v>
      </c>
      <c r="D172" s="176" t="s">
        <v>135</v>
      </c>
      <c r="E172" s="177" t="s">
        <v>277</v>
      </c>
      <c r="F172" s="178" t="s">
        <v>278</v>
      </c>
      <c r="G172" s="179" t="s">
        <v>138</v>
      </c>
      <c r="H172" s="180">
        <v>16.428000000000001</v>
      </c>
      <c r="I172" s="181"/>
      <c r="J172" s="182">
        <f>ROUND(I172*H172,2)</f>
        <v>0</v>
      </c>
      <c r="K172" s="183"/>
      <c r="L172" s="32"/>
      <c r="M172" s="184" t="s">
        <v>1</v>
      </c>
      <c r="N172" s="185" t="s">
        <v>41</v>
      </c>
      <c r="O172" s="57"/>
      <c r="P172" s="186">
        <f>O172*H172</f>
        <v>0</v>
      </c>
      <c r="Q172" s="186">
        <v>0</v>
      </c>
      <c r="R172" s="186">
        <f>Q172*H172</f>
        <v>0</v>
      </c>
      <c r="S172" s="186">
        <v>0</v>
      </c>
      <c r="T172" s="187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88" t="s">
        <v>197</v>
      </c>
      <c r="AT172" s="188" t="s">
        <v>135</v>
      </c>
      <c r="AU172" s="188" t="s">
        <v>111</v>
      </c>
      <c r="AY172" s="14" t="s">
        <v>132</v>
      </c>
      <c r="BE172" s="93">
        <f>IF(N172="základná",J172,0)</f>
        <v>0</v>
      </c>
      <c r="BF172" s="93">
        <f>IF(N172="znížená",J172,0)</f>
        <v>0</v>
      </c>
      <c r="BG172" s="93">
        <f>IF(N172="zákl. prenesená",J172,0)</f>
        <v>0</v>
      </c>
      <c r="BH172" s="93">
        <f>IF(N172="zníž. prenesená",J172,0)</f>
        <v>0</v>
      </c>
      <c r="BI172" s="93">
        <f>IF(N172="nulová",J172,0)</f>
        <v>0</v>
      </c>
      <c r="BJ172" s="14" t="s">
        <v>111</v>
      </c>
      <c r="BK172" s="93">
        <f>ROUND(I172*H172,2)</f>
        <v>0</v>
      </c>
      <c r="BL172" s="14" t="s">
        <v>197</v>
      </c>
      <c r="BM172" s="188" t="s">
        <v>279</v>
      </c>
    </row>
    <row r="173" spans="1:65" s="2" customFormat="1" ht="21.75" customHeight="1">
      <c r="A173" s="31"/>
      <c r="B173" s="144"/>
      <c r="C173" s="176" t="s">
        <v>280</v>
      </c>
      <c r="D173" s="176" t="s">
        <v>135</v>
      </c>
      <c r="E173" s="177" t="s">
        <v>281</v>
      </c>
      <c r="F173" s="178" t="s">
        <v>282</v>
      </c>
      <c r="G173" s="179" t="s">
        <v>138</v>
      </c>
      <c r="H173" s="180">
        <v>16.428000000000001</v>
      </c>
      <c r="I173" s="181"/>
      <c r="J173" s="182">
        <f>ROUND(I173*H173,2)</f>
        <v>0</v>
      </c>
      <c r="K173" s="183"/>
      <c r="L173" s="32"/>
      <c r="M173" s="189" t="s">
        <v>1</v>
      </c>
      <c r="N173" s="190" t="s">
        <v>41</v>
      </c>
      <c r="O173" s="191"/>
      <c r="P173" s="192">
        <f>O173*H173</f>
        <v>0</v>
      </c>
      <c r="Q173" s="192">
        <v>4.4000000000000002E-4</v>
      </c>
      <c r="R173" s="192">
        <f>Q173*H173</f>
        <v>7.2283200000000008E-3</v>
      </c>
      <c r="S173" s="192">
        <v>0</v>
      </c>
      <c r="T173" s="193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88" t="s">
        <v>197</v>
      </c>
      <c r="AT173" s="188" t="s">
        <v>135</v>
      </c>
      <c r="AU173" s="188" t="s">
        <v>111</v>
      </c>
      <c r="AY173" s="14" t="s">
        <v>132</v>
      </c>
      <c r="BE173" s="93">
        <f>IF(N173="základná",J173,0)</f>
        <v>0</v>
      </c>
      <c r="BF173" s="93">
        <f>IF(N173="znížená",J173,0)</f>
        <v>0</v>
      </c>
      <c r="BG173" s="93">
        <f>IF(N173="zákl. prenesená",J173,0)</f>
        <v>0</v>
      </c>
      <c r="BH173" s="93">
        <f>IF(N173="zníž. prenesená",J173,0)</f>
        <v>0</v>
      </c>
      <c r="BI173" s="93">
        <f>IF(N173="nulová",J173,0)</f>
        <v>0</v>
      </c>
      <c r="BJ173" s="14" t="s">
        <v>111</v>
      </c>
      <c r="BK173" s="93">
        <f>ROUND(I173*H173,2)</f>
        <v>0</v>
      </c>
      <c r="BL173" s="14" t="s">
        <v>197</v>
      </c>
      <c r="BM173" s="188" t="s">
        <v>283</v>
      </c>
    </row>
    <row r="174" spans="1:65" s="2" customFormat="1" ht="6.95" customHeight="1">
      <c r="A174" s="31"/>
      <c r="B174" s="46"/>
      <c r="C174" s="47"/>
      <c r="D174" s="47"/>
      <c r="E174" s="47"/>
      <c r="F174" s="47"/>
      <c r="G174" s="47"/>
      <c r="H174" s="47"/>
      <c r="I174" s="126"/>
      <c r="J174" s="47"/>
      <c r="K174" s="47"/>
      <c r="L174" s="32"/>
      <c r="M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</row>
  </sheetData>
  <autoFilter ref="C131:K173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Oprava fasády školy ...</vt:lpstr>
      <vt:lpstr>'01 - Oprava fasády školy ...'!Názvy_tlače</vt:lpstr>
      <vt:lpstr>'Rekapitulácia stavby'!Názvy_tlače</vt:lpstr>
      <vt:lpstr>'01 - Oprava fasády školy 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ASV-PRIPRAVA\priprava</dc:creator>
  <cp:lastModifiedBy>acer</cp:lastModifiedBy>
  <dcterms:created xsi:type="dcterms:W3CDTF">2020-07-14T10:35:43Z</dcterms:created>
  <dcterms:modified xsi:type="dcterms:W3CDTF">2020-07-27T12:19:33Z</dcterms:modified>
</cp:coreProperties>
</file>